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T_Skupien\2025\wrzesień\Sprawozdania na stronę internetową\"/>
    </mc:Choice>
  </mc:AlternateContent>
  <bookViews>
    <workbookView xWindow="-28920" yWindow="792" windowWidth="29040" windowHeight="15720" tabRatio="867" activeTab="1"/>
  </bookViews>
  <sheets>
    <sheet name="Dane podstawowe" sheetId="2" r:id="rId1"/>
    <sheet name="wybrane dane finansowe" sheetId="64" r:id="rId2"/>
    <sheet name="RZiS" sheetId="7" r:id="rId3"/>
    <sheet name="Skr. spr. z cał. dochodów" sheetId="53" r:id="rId4"/>
    <sheet name="Aktywa" sheetId="3" r:id="rId5"/>
    <sheet name="Pasywa" sheetId="8" r:id="rId6"/>
    <sheet name="ZZwK" sheetId="9" r:id="rId7"/>
    <sheet name="RPP" sheetId="6" r:id="rId8"/>
    <sheet name="NOTA 1,2 - Przychody i segmenty" sheetId="4" r:id="rId9"/>
    <sheet name="NOTA 3 - Koszty rodzajowe" sheetId="11" r:id="rId10"/>
    <sheet name="NOTA 4 - PPO i PKO" sheetId="5" r:id="rId11"/>
    <sheet name="NOTA 5 - PF i KF" sheetId="10" r:id="rId12"/>
    <sheet name="NOTA 6 - Podatek " sheetId="12" r:id="rId13"/>
    <sheet name="NOTA 7 - Zysk na 1 akcję" sheetId="14" r:id="rId14"/>
    <sheet name="NOTA 8 -Rzeczowe aktywa trwałe" sheetId="18" r:id="rId15"/>
    <sheet name="NOTA 9 -Wartości niematerialne" sheetId="17" r:id="rId16"/>
    <sheet name="NOTA 10 - PRAWO DO UŻYTKOWANIA" sheetId="67" r:id="rId17"/>
    <sheet name="NOTA 11 - Wartość firmy" sheetId="50" r:id="rId18"/>
    <sheet name="NOTA 12 -Akt. fin." sheetId="59" r:id="rId19"/>
    <sheet name="NOTA 13,14 - Należności" sheetId="27" r:id="rId20"/>
    <sheet name="NOTA 17a - RMK" sheetId="37" state="hidden" r:id="rId21"/>
    <sheet name="NOTA 15 - Środki pieniężne" sheetId="26" r:id="rId22"/>
    <sheet name="NOTA  16,17,18 - Kapitały" sheetId="25" r:id="rId23"/>
    <sheet name="NOTA 19 Kredyty i pożyczki" sheetId="24" r:id="rId24"/>
    <sheet name="NOTA 20 Zobowiązania finansowe" sheetId="60" r:id="rId25"/>
    <sheet name="NOTA 21,22 - Zob. hand i pozost" sheetId="45" r:id="rId26"/>
    <sheet name="NOTA 23 - RMP" sheetId="47" r:id="rId27"/>
    <sheet name="NOTA 24,25 - Rezerwy" sheetId="23" r:id="rId28"/>
    <sheet name="NOTA 26 - Zarządzanie ryzykiem" sheetId="72" r:id="rId29"/>
    <sheet name="NOTA 28 - Zarządzanie kapitałem" sheetId="34" r:id="rId30"/>
    <sheet name="NOTA 29 - Podmioty powiązane" sheetId="68" r:id="rId31"/>
    <sheet name="NOTA 30- Wynagrodzenie kadry " sheetId="31" r:id="rId32"/>
    <sheet name="NOTA 31 - Sruktura zatrudnienia" sheetId="35" r:id="rId33"/>
    <sheet name="NOTA 34 - Wynagrodzenie BR" sheetId="56" r:id="rId34"/>
    <sheet name="NOTA 35 - Objasnienia do RPP" sheetId="36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Toc103232643" localSheetId="13">'NOTA 7 - Zysk na 1 akcję'!#REF!</definedName>
    <definedName name="BZ">[1]Dane!$BB$55</definedName>
    <definedName name="BZPoprzedni">[1]Dane!$BB$56</definedName>
    <definedName name="KoncOkrPoprzAlt" localSheetId="15">[2]Dane!$BB$72</definedName>
    <definedName name="KoncOkrSpraw" localSheetId="15">[2]Dane!$BB$63</definedName>
    <definedName name="_xlnm.Print_Area" localSheetId="4">Aktywa!$B$2:$H$25</definedName>
    <definedName name="_xlnm.Print_Area" localSheetId="22">'NOTA  16,17,18 - Kapitały'!$B$2:$N$156</definedName>
    <definedName name="_xlnm.Print_Area" localSheetId="8">'NOTA 1,2 - Przychody i segmenty'!#REF!</definedName>
    <definedName name="_xlnm.Print_Area" localSheetId="17">'NOTA 11 - Wartość firmy'!$B$2:$H$45</definedName>
    <definedName name="_xlnm.Print_Area" localSheetId="18">'NOTA 12 -Akt. fin.'!$A$2:$G$85</definedName>
    <definedName name="_xlnm.Print_Area" localSheetId="19">'NOTA 13,14 - Należności'!$A$2:$I$136</definedName>
    <definedName name="_xlnm.Print_Area" localSheetId="21">'NOTA 15 - Środki pieniężne'!$A$2:$C$13</definedName>
    <definedName name="_xlnm.Print_Area" localSheetId="20">'NOTA 17a - RMK'!$A$2:$G$13</definedName>
    <definedName name="_xlnm.Print_Area" localSheetId="23">'NOTA 19 Kredyty i pożyczki'!$A$2:$J$73</definedName>
    <definedName name="_xlnm.Print_Area" localSheetId="24">'NOTA 20 Zobowiązania finansowe'!$A$2:$H$110</definedName>
    <definedName name="_xlnm.Print_Area" localSheetId="25">'NOTA 21,22 - Zob. hand i pozost'!$A$2:$K$47</definedName>
    <definedName name="_xlnm.Print_Area" localSheetId="26">'NOTA 23 - RMP'!$A$2:$E$12</definedName>
    <definedName name="_xlnm.Print_Area" localSheetId="27">'NOTA 24,25 - Rezerwy'!$A$2:$L$68</definedName>
    <definedName name="_xlnm.Print_Area" localSheetId="28">'NOTA 26 - Zarządzanie ryzykiem'!$A$2:$L$59</definedName>
    <definedName name="_xlnm.Print_Area" localSheetId="29">'NOTA 28 - Zarządzanie kapitałem'!$A$2:$H$16</definedName>
    <definedName name="_xlnm.Print_Area" localSheetId="30">'NOTA 29 - Podmioty powiązane'!$A$2:$O$22</definedName>
    <definedName name="_xlnm.Print_Area" localSheetId="9">'NOTA 3 - Koszty rodzajowe'!$B$2:$H$30</definedName>
    <definedName name="_xlnm.Print_Area" localSheetId="31">'NOTA 30- Wynagrodzenie kadry '!$A$2:$E$39</definedName>
    <definedName name="_xlnm.Print_Area" localSheetId="32">'NOTA 31 - Sruktura zatrudnienia'!$A$2:$F$21</definedName>
    <definedName name="_xlnm.Print_Area" localSheetId="33">'NOTA 34 - Wynagrodzenie BR'!$B$2:$G$10</definedName>
    <definedName name="_xlnm.Print_Area" localSheetId="34">'NOTA 35 - Objasnienia do RPP'!$A$2:$H$76</definedName>
    <definedName name="_xlnm.Print_Area" localSheetId="10">'NOTA 4 - PPO i PKO'!$A$2:$H$46</definedName>
    <definedName name="_xlnm.Print_Area" localSheetId="11">'NOTA 5 - PF i KF'!$A$2:$I$30</definedName>
    <definedName name="_xlnm.Print_Area" localSheetId="12">'NOTA 6 - Podatek '!$B$2:$L$107</definedName>
    <definedName name="_xlnm.Print_Area" localSheetId="13">'NOTA 7 - Zysk na 1 akcję'!$B$2:$H$25</definedName>
    <definedName name="_xlnm.Print_Area" localSheetId="14">'NOTA 8 -Rzeczowe aktywa trwałe'!$B$2:$J$161</definedName>
    <definedName name="_xlnm.Print_Area" localSheetId="15">'NOTA 9 -Wartości niematerialne'!$B$2:$J$104</definedName>
    <definedName name="_xlnm.Print_Area" localSheetId="5">Pasywa!$B$2:$G$31</definedName>
    <definedName name="_xlnm.Print_Area" localSheetId="7">RPP!$B$2:$G$59</definedName>
    <definedName name="_xlnm.Print_Area" localSheetId="2">RZiS!$B$2:$I$42</definedName>
    <definedName name="_xlnm.Print_Area" localSheetId="3">'Skr. spr. z cał. dochodów'!$B$2:$H$15</definedName>
    <definedName name="_xlnm.Print_Area" localSheetId="1">'wybrane dane finansowe'!$A$2:$E$34</definedName>
    <definedName name="_xlnm.Print_Area" localSheetId="6">ZZwK!$B$2:$K$51</definedName>
    <definedName name="OdDo" localSheetId="1">[3]Dane!$BB$58</definedName>
    <definedName name="OdDo">[4]Dane!$BB$58</definedName>
    <definedName name="OdDoPoprz" localSheetId="1">[3]Dane!$BB$59</definedName>
    <definedName name="OdDoPoprz">[4]Dane!$BB$59</definedName>
    <definedName name="OdDoPoprzAlt" localSheetId="1">[3]Dane!$BB$60</definedName>
    <definedName name="OdDoPoprzAlt">[4]Dane!$BB$60</definedName>
    <definedName name="PoczOkrPoprz" localSheetId="15">[2]Dane!$BB$68</definedName>
    <definedName name="PoczOkrSpraw" localSheetId="15">[2]Dane!$BB$62</definedName>
    <definedName name="SkrotWaluty" localSheetId="1">[5]Dane!$BB$96</definedName>
    <definedName name="SkrotWaluty">[1]Dane!$BB$96</definedName>
    <definedName name="WOkrPoprzAlt" localSheetId="1">[3]Dane!$BB$74</definedName>
    <definedName name="WOkrPoprzAlt">[4]Dane!$BB$74</definedName>
    <definedName name="WOkrSpraw" localSheetId="1">[3]Dane!$BB$67</definedName>
    <definedName name="WOkrSpraw">[4]Dane!$BB$67</definedName>
  </definedNames>
  <calcPr calcId="152511"/>
</workbook>
</file>

<file path=xl/calcChain.xml><?xml version="1.0" encoding="utf-8"?>
<calcChain xmlns="http://schemas.openxmlformats.org/spreadsheetml/2006/main">
  <c r="D56" i="12" l="1"/>
  <c r="C56" i="12"/>
  <c r="D37" i="12"/>
  <c r="C37" i="12"/>
  <c r="D35" i="12"/>
  <c r="C34" i="12"/>
  <c r="C33" i="12"/>
  <c r="C35" i="12" s="1"/>
  <c r="C10" i="12"/>
  <c r="F57" i="4" l="1"/>
  <c r="D57" i="4"/>
  <c r="H56" i="4"/>
  <c r="H57" i="4" s="1"/>
  <c r="G56" i="4"/>
  <c r="G57" i="4" s="1"/>
  <c r="E56" i="4"/>
  <c r="E57" i="4" s="1"/>
  <c r="E76" i="12" l="1"/>
  <c r="D7" i="8" l="1"/>
  <c r="D9" i="8"/>
  <c r="D9" i="3"/>
  <c r="C12" i="4" l="1"/>
  <c r="C11" i="4"/>
  <c r="C9" i="4"/>
  <c r="C16" i="6" l="1"/>
  <c r="E96" i="12" l="1"/>
  <c r="C71" i="12"/>
  <c r="C72" i="12"/>
  <c r="I71" i="12"/>
  <c r="D64" i="12" l="1"/>
  <c r="D63" i="12"/>
  <c r="E61" i="12"/>
  <c r="D61" i="12"/>
  <c r="C69" i="27" l="1"/>
  <c r="G70" i="27"/>
  <c r="B36" i="27"/>
  <c r="B50" i="27"/>
  <c r="C5" i="56" l="1"/>
  <c r="E7" i="68"/>
  <c r="F7" i="68"/>
  <c r="G7" i="68"/>
  <c r="H7" i="68"/>
  <c r="I7" i="68"/>
  <c r="D7" i="68"/>
  <c r="B25" i="24"/>
  <c r="D33" i="7" l="1"/>
  <c r="B7" i="47" l="1"/>
  <c r="B6" i="26" l="1"/>
  <c r="B8" i="23" l="1"/>
  <c r="B5" i="23"/>
  <c r="B6" i="23"/>
  <c r="B7" i="23" l="1"/>
  <c r="B9" i="23" s="1"/>
  <c r="C42" i="5" l="1"/>
  <c r="C43" i="5" s="1"/>
  <c r="B42" i="5"/>
  <c r="B24" i="67" l="1"/>
  <c r="B18" i="67"/>
  <c r="B12" i="67"/>
  <c r="E42" i="18" l="1"/>
  <c r="E38" i="18"/>
  <c r="F45" i="18"/>
  <c r="F38" i="18"/>
  <c r="G31" i="17"/>
  <c r="F26" i="25" l="1"/>
  <c r="E26" i="25"/>
  <c r="F25" i="25"/>
  <c r="E25" i="25"/>
  <c r="F24" i="25"/>
  <c r="E24" i="25"/>
  <c r="F23" i="25"/>
  <c r="E23" i="25"/>
  <c r="F22" i="25"/>
  <c r="E22" i="25"/>
  <c r="F21" i="25"/>
  <c r="E21" i="25"/>
  <c r="F20" i="25"/>
  <c r="E20" i="25"/>
  <c r="F19" i="25"/>
  <c r="E19" i="25"/>
  <c r="D25" i="8"/>
  <c r="D19" i="3"/>
  <c r="D53" i="31" l="1"/>
  <c r="C53" i="31"/>
  <c r="D38" i="31"/>
  <c r="I5" i="68"/>
  <c r="G5" i="68"/>
  <c r="E5" i="68"/>
  <c r="H5" i="68"/>
  <c r="F5" i="68"/>
  <c r="D5" i="68"/>
  <c r="C7" i="47"/>
  <c r="B45" i="60"/>
  <c r="C8" i="24"/>
  <c r="F153" i="25"/>
  <c r="B153" i="25"/>
  <c r="E148" i="25"/>
  <c r="F47" i="25"/>
  <c r="E47" i="25"/>
  <c r="F46" i="25"/>
  <c r="E46" i="25"/>
  <c r="F45" i="25"/>
  <c r="E45" i="25"/>
  <c r="F44" i="25"/>
  <c r="E44" i="25"/>
  <c r="C36" i="27" l="1"/>
  <c r="E70" i="59"/>
  <c r="E72" i="59" s="1"/>
  <c r="D70" i="59"/>
  <c r="D72" i="59" s="1"/>
  <c r="E49" i="67"/>
  <c r="E48" i="67"/>
  <c r="E47" i="67"/>
  <c r="E62" i="67"/>
  <c r="E61" i="67"/>
  <c r="C46" i="67"/>
  <c r="D46" i="67"/>
  <c r="B46" i="67"/>
  <c r="D21" i="12"/>
  <c r="K61" i="4" l="1"/>
  <c r="L61" i="4" s="1"/>
  <c r="K60" i="4"/>
  <c r="L60" i="4" s="1"/>
  <c r="K55" i="4"/>
  <c r="L55" i="4" s="1"/>
  <c r="G76" i="4"/>
  <c r="E76" i="4" s="1"/>
  <c r="D37" i="4"/>
  <c r="C36" i="4"/>
  <c r="C35" i="4"/>
  <c r="D52" i="6"/>
  <c r="D16" i="6"/>
  <c r="D7" i="6"/>
  <c r="I25" i="9"/>
  <c r="E25" i="8"/>
  <c r="E9" i="8"/>
  <c r="E19" i="3"/>
  <c r="F141" i="25" l="1"/>
  <c r="B141" i="25"/>
  <c r="E137" i="25"/>
  <c r="E63" i="67" l="1"/>
  <c r="E53" i="67"/>
  <c r="E45" i="67"/>
  <c r="C20" i="12" l="1"/>
  <c r="D20" i="12"/>
  <c r="D18" i="12"/>
  <c r="C18" i="12"/>
  <c r="C25" i="12" l="1"/>
  <c r="D25" i="12"/>
  <c r="D10" i="4"/>
  <c r="C10" i="4"/>
  <c r="C13" i="4" s="1"/>
  <c r="C15" i="4" s="1"/>
  <c r="C16" i="4" s="1"/>
  <c r="D13" i="4" l="1"/>
  <c r="D15" i="4" s="1"/>
  <c r="D16" i="4" s="1"/>
  <c r="H85" i="4"/>
  <c r="H88" i="4" s="1"/>
  <c r="G85" i="4"/>
  <c r="G88" i="4" s="1"/>
  <c r="F85" i="4"/>
  <c r="F88" i="4" s="1"/>
  <c r="E85" i="4"/>
  <c r="E88" i="4" s="1"/>
  <c r="D85" i="4"/>
  <c r="D88" i="4" s="1"/>
  <c r="H79" i="4"/>
  <c r="G79" i="4"/>
  <c r="F79" i="4"/>
  <c r="E79" i="4"/>
  <c r="D79" i="4"/>
  <c r="J78" i="4"/>
  <c r="H77" i="4"/>
  <c r="F77" i="4"/>
  <c r="E77" i="4"/>
  <c r="D77" i="4"/>
  <c r="K76" i="4"/>
  <c r="K75" i="4"/>
  <c r="L66" i="4"/>
  <c r="J66" i="4"/>
  <c r="L65" i="4"/>
  <c r="J65" i="4"/>
  <c r="K64" i="4"/>
  <c r="K67" i="4" s="1"/>
  <c r="L67" i="4" s="1"/>
  <c r="H64" i="4"/>
  <c r="H67" i="4" s="1"/>
  <c r="G64" i="4"/>
  <c r="G67" i="4" s="1"/>
  <c r="F64" i="4"/>
  <c r="F67" i="4" s="1"/>
  <c r="E64" i="4"/>
  <c r="E67" i="4" s="1"/>
  <c r="D64" i="4"/>
  <c r="D67" i="4" s="1"/>
  <c r="L63" i="4"/>
  <c r="J63" i="4"/>
  <c r="L62" i="4"/>
  <c r="J62" i="4"/>
  <c r="H59" i="4"/>
  <c r="F59" i="4"/>
  <c r="D59" i="4"/>
  <c r="J58" i="4"/>
  <c r="K58" i="4" s="1"/>
  <c r="F32" i="4"/>
  <c r="G46" i="4"/>
  <c r="H44" i="4"/>
  <c r="H43" i="4"/>
  <c r="H42" i="4"/>
  <c r="H41" i="4"/>
  <c r="H40" i="4"/>
  <c r="H39" i="4"/>
  <c r="H38" i="4"/>
  <c r="H37" i="4"/>
  <c r="H36" i="4"/>
  <c r="H35" i="4"/>
  <c r="G32" i="4"/>
  <c r="E32" i="4"/>
  <c r="H30" i="4"/>
  <c r="H29" i="4"/>
  <c r="H28" i="4"/>
  <c r="H27" i="4"/>
  <c r="H26" i="4"/>
  <c r="H25" i="4"/>
  <c r="H24" i="4"/>
  <c r="H23" i="4"/>
  <c r="H22" i="4"/>
  <c r="H21" i="4"/>
  <c r="H20" i="4"/>
  <c r="K77" i="4" l="1"/>
  <c r="L75" i="4"/>
  <c r="C32" i="4"/>
  <c r="K57" i="4"/>
  <c r="G59" i="4"/>
  <c r="J79" i="4"/>
  <c r="E59" i="4"/>
  <c r="D32" i="4"/>
  <c r="L64" i="4"/>
  <c r="J64" i="4"/>
  <c r="J67" i="4" s="1"/>
  <c r="J59" i="4" l="1"/>
  <c r="K59" i="4" s="1"/>
  <c r="H32" i="4"/>
  <c r="H31" i="4"/>
  <c r="B25" i="60" l="1"/>
  <c r="B27" i="72" l="1"/>
  <c r="B20" i="72"/>
  <c r="B14" i="72" s="1"/>
  <c r="C14" i="72"/>
  <c r="D14" i="72"/>
  <c r="E110" i="25" l="1"/>
  <c r="D57" i="31" l="1"/>
  <c r="C57" i="31"/>
  <c r="D51" i="31"/>
  <c r="C51" i="31"/>
  <c r="C43" i="31"/>
  <c r="D39" i="31"/>
  <c r="C39" i="31"/>
  <c r="D33" i="31"/>
  <c r="C33" i="31"/>
  <c r="D26" i="31"/>
  <c r="D43" i="31" s="1"/>
  <c r="C26" i="31"/>
  <c r="D21" i="31"/>
  <c r="C21" i="31"/>
  <c r="C14" i="31"/>
  <c r="D6" i="31"/>
  <c r="D14" i="31" s="1"/>
  <c r="D5" i="31"/>
  <c r="C5" i="31"/>
  <c r="C5" i="26"/>
  <c r="B5" i="26"/>
  <c r="I66" i="67" l="1"/>
  <c r="E27" i="67"/>
  <c r="C26" i="67"/>
  <c r="D26" i="67"/>
  <c r="B26" i="67"/>
  <c r="E15" i="67"/>
  <c r="C14" i="67"/>
  <c r="D14" i="67"/>
  <c r="B14" i="67"/>
  <c r="C7" i="45" l="1"/>
  <c r="B8" i="24" l="1"/>
  <c r="C42" i="67"/>
  <c r="D42" i="67"/>
  <c r="B42" i="67"/>
  <c r="C26" i="36" l="1"/>
  <c r="B26" i="36"/>
  <c r="C70" i="36"/>
  <c r="B70" i="36"/>
  <c r="E89" i="25" l="1"/>
  <c r="E88" i="25"/>
  <c r="I57" i="18" l="1"/>
  <c r="C9" i="10" l="1"/>
  <c r="B9" i="10"/>
  <c r="B18" i="5"/>
  <c r="B19" i="5" s="1"/>
  <c r="C18" i="5"/>
  <c r="F92" i="12" l="1"/>
  <c r="B11" i="37" l="1"/>
  <c r="C11" i="26" l="1"/>
  <c r="B11" i="26"/>
  <c r="E13" i="67" l="1"/>
  <c r="C10" i="67" l="1"/>
  <c r="D10" i="67"/>
  <c r="B10" i="67"/>
  <c r="B52" i="24" l="1"/>
  <c r="F49" i="25"/>
  <c r="E49" i="25"/>
  <c r="C49" i="25"/>
  <c r="C17" i="59"/>
  <c r="B17" i="59"/>
  <c r="E14" i="53"/>
  <c r="C7" i="6" l="1"/>
  <c r="I15" i="9" l="1"/>
  <c r="E98" i="25" l="1"/>
  <c r="B31" i="24" l="1"/>
  <c r="J13" i="17" l="1"/>
  <c r="C19" i="47" l="1"/>
  <c r="B19" i="47"/>
  <c r="C52" i="59" l="1"/>
  <c r="C51" i="59"/>
  <c r="B51" i="59"/>
  <c r="C50" i="59"/>
  <c r="C49" i="59"/>
  <c r="B50" i="59"/>
  <c r="B49" i="59"/>
  <c r="C46" i="59"/>
  <c r="C43" i="59"/>
  <c r="C44" i="59"/>
  <c r="C45" i="59"/>
  <c r="B45" i="59"/>
  <c r="B46" i="59"/>
  <c r="B44" i="59"/>
  <c r="B43" i="59"/>
  <c r="B52" i="59"/>
  <c r="D14" i="53" l="1"/>
  <c r="E28" i="23" l="1"/>
  <c r="E17" i="23" s="1"/>
  <c r="D28" i="23"/>
  <c r="D30" i="23" s="1"/>
  <c r="C28" i="23"/>
  <c r="C17" i="23" s="1"/>
  <c r="C21" i="23" s="1"/>
  <c r="B28" i="23"/>
  <c r="F27" i="23"/>
  <c r="F26" i="23"/>
  <c r="F25" i="23"/>
  <c r="F24" i="23"/>
  <c r="B21" i="23"/>
  <c r="F20" i="23"/>
  <c r="F19" i="23"/>
  <c r="F18" i="23"/>
  <c r="C9" i="23"/>
  <c r="C11" i="23" s="1"/>
  <c r="C11" i="60"/>
  <c r="B45" i="24"/>
  <c r="B46" i="24"/>
  <c r="H91" i="27"/>
  <c r="H90" i="27"/>
  <c r="G90" i="27"/>
  <c r="F90" i="27"/>
  <c r="E90" i="27"/>
  <c r="D90" i="27"/>
  <c r="C90" i="27"/>
  <c r="H88" i="27"/>
  <c r="F88" i="27"/>
  <c r="F92" i="27" s="1"/>
  <c r="G91" i="27"/>
  <c r="F91" i="27"/>
  <c r="E88" i="27"/>
  <c r="E92" i="27" s="1"/>
  <c r="D88" i="27"/>
  <c r="D92" i="27" s="1"/>
  <c r="C91" i="27"/>
  <c r="B86" i="27"/>
  <c r="D17" i="23" l="1"/>
  <c r="D21" i="23" s="1"/>
  <c r="D23" i="23" s="1"/>
  <c r="E21" i="23"/>
  <c r="E23" i="23" s="1"/>
  <c r="F28" i="23"/>
  <c r="F30" i="23" s="1"/>
  <c r="E30" i="23"/>
  <c r="D91" i="27"/>
  <c r="C88" i="27"/>
  <c r="C92" i="27" s="1"/>
  <c r="G88" i="27"/>
  <c r="G92" i="27" s="1"/>
  <c r="E91" i="27"/>
  <c r="B87" i="27"/>
  <c r="F17" i="23" l="1"/>
  <c r="F21" i="23" s="1"/>
  <c r="F23" i="23" s="1"/>
  <c r="B88" i="27"/>
  <c r="B91" i="27"/>
  <c r="C82" i="18" l="1"/>
  <c r="H71" i="18"/>
  <c r="G71" i="18"/>
  <c r="F71" i="18"/>
  <c r="E71" i="18"/>
  <c r="D71" i="18"/>
  <c r="I53" i="18"/>
  <c r="C54" i="18"/>
  <c r="D54" i="18"/>
  <c r="E54" i="18"/>
  <c r="F54" i="18"/>
  <c r="G54" i="18"/>
  <c r="H54" i="18"/>
  <c r="I55" i="18"/>
  <c r="I56" i="18"/>
  <c r="I58" i="18"/>
  <c r="I59" i="18"/>
  <c r="I60" i="18"/>
  <c r="I61" i="18"/>
  <c r="C62" i="18"/>
  <c r="D62" i="18"/>
  <c r="E62" i="18"/>
  <c r="F62" i="18"/>
  <c r="G62" i="18"/>
  <c r="H62" i="18"/>
  <c r="I63" i="18"/>
  <c r="I64" i="18"/>
  <c r="I65" i="18"/>
  <c r="I66" i="18"/>
  <c r="I67" i="18"/>
  <c r="I68" i="18"/>
  <c r="I70" i="18"/>
  <c r="C71" i="18"/>
  <c r="C72" i="18"/>
  <c r="D72" i="18"/>
  <c r="E72" i="18"/>
  <c r="F72" i="18"/>
  <c r="G72" i="18"/>
  <c r="I73" i="18"/>
  <c r="I74" i="18"/>
  <c r="I75" i="18"/>
  <c r="C76" i="18"/>
  <c r="D76" i="18"/>
  <c r="E76" i="18"/>
  <c r="F76" i="18"/>
  <c r="G76" i="18"/>
  <c r="H76" i="18"/>
  <c r="H82" i="18" s="1"/>
  <c r="I77" i="18"/>
  <c r="I78" i="18"/>
  <c r="I79" i="18"/>
  <c r="I80" i="18"/>
  <c r="I81" i="18"/>
  <c r="I83" i="18"/>
  <c r="G82" i="18" l="1"/>
  <c r="E82" i="18"/>
  <c r="G69" i="18"/>
  <c r="C69" i="18"/>
  <c r="C84" i="18" s="1"/>
  <c r="E69" i="18"/>
  <c r="F82" i="18"/>
  <c r="D82" i="18"/>
  <c r="D34" i="18" s="1"/>
  <c r="D69" i="18"/>
  <c r="F69" i="18"/>
  <c r="H69" i="18"/>
  <c r="H84" i="18" s="1"/>
  <c r="I71" i="18"/>
  <c r="I54" i="18"/>
  <c r="I72" i="18"/>
  <c r="I76" i="18"/>
  <c r="I62" i="18"/>
  <c r="G84" i="18" l="1"/>
  <c r="E84" i="18"/>
  <c r="I82" i="18"/>
  <c r="F84" i="18"/>
  <c r="D84" i="18"/>
  <c r="I69" i="18"/>
  <c r="I84" i="18" l="1"/>
  <c r="F27" i="72" l="1"/>
  <c r="F26" i="72"/>
  <c r="F25" i="72"/>
  <c r="F24" i="72"/>
  <c r="F23" i="72"/>
  <c r="F22" i="72"/>
  <c r="E21" i="72"/>
  <c r="D21" i="72"/>
  <c r="C21" i="72"/>
  <c r="B21" i="72"/>
  <c r="F20" i="72"/>
  <c r="F19" i="72"/>
  <c r="F18" i="72"/>
  <c r="F17" i="72"/>
  <c r="F16" i="72"/>
  <c r="F15" i="72"/>
  <c r="E14" i="72"/>
  <c r="E10" i="72"/>
  <c r="D10" i="72"/>
  <c r="B39" i="60"/>
  <c r="B38" i="60"/>
  <c r="B20" i="60"/>
  <c r="B60" i="24"/>
  <c r="B24" i="24" s="1"/>
  <c r="E63" i="59"/>
  <c r="E65" i="59" s="1"/>
  <c r="D63" i="59"/>
  <c r="D65" i="59" s="1"/>
  <c r="C48" i="59"/>
  <c r="B48" i="59"/>
  <c r="C42" i="59"/>
  <c r="B42" i="59"/>
  <c r="C29" i="59"/>
  <c r="B29" i="59"/>
  <c r="C28" i="5"/>
  <c r="B28" i="5"/>
  <c r="B52" i="60" l="1"/>
  <c r="B19" i="60" s="1"/>
  <c r="B32" i="60" s="1"/>
  <c r="B39" i="24"/>
  <c r="F21" i="72"/>
  <c r="F14" i="72"/>
  <c r="E52" i="23" l="1"/>
  <c r="E29" i="67" l="1"/>
  <c r="I39" i="18" l="1"/>
  <c r="I40" i="18"/>
  <c r="E90" i="25" l="1"/>
  <c r="C19" i="10" l="1"/>
  <c r="B19" i="10"/>
  <c r="C12" i="26" l="1"/>
  <c r="B12" i="26" l="1"/>
  <c r="B20" i="10" l="1"/>
  <c r="C20" i="10"/>
  <c r="B43" i="5" l="1"/>
  <c r="B32" i="5"/>
  <c r="C32" i="5"/>
  <c r="C14" i="24" l="1"/>
  <c r="B14" i="24" l="1"/>
  <c r="E18" i="67" l="1"/>
  <c r="E17" i="67"/>
  <c r="C27" i="45" l="1"/>
  <c r="C12" i="37"/>
  <c r="B12" i="37" l="1"/>
  <c r="B27" i="45"/>
  <c r="C73" i="27" l="1"/>
  <c r="B5" i="27" l="1"/>
  <c r="B33" i="27" l="1"/>
  <c r="B32" i="27"/>
  <c r="B42" i="27"/>
  <c r="G37" i="25" l="1"/>
  <c r="G36" i="25"/>
  <c r="G35" i="25"/>
  <c r="G34" i="25"/>
  <c r="G33" i="25"/>
  <c r="G32" i="25"/>
  <c r="C71" i="27" l="1"/>
  <c r="D71" i="27"/>
  <c r="E71" i="27"/>
  <c r="F71" i="27"/>
  <c r="G71" i="27"/>
  <c r="H71" i="27"/>
  <c r="C42" i="27"/>
  <c r="C35" i="27"/>
  <c r="G34" i="17" l="1"/>
  <c r="C64" i="17"/>
  <c r="J57" i="17"/>
  <c r="J58" i="17"/>
  <c r="J56" i="17"/>
  <c r="E60" i="67"/>
  <c r="D59" i="67"/>
  <c r="C59" i="67"/>
  <c r="B59" i="67"/>
  <c r="E57" i="67"/>
  <c r="D56" i="67"/>
  <c r="C56" i="67"/>
  <c r="B56" i="67"/>
  <c r="D55" i="67"/>
  <c r="C55" i="67"/>
  <c r="B55" i="67"/>
  <c r="E54" i="67"/>
  <c r="E50" i="67"/>
  <c r="E44" i="67"/>
  <c r="E43" i="67"/>
  <c r="D41" i="67"/>
  <c r="C41" i="67"/>
  <c r="B41" i="67"/>
  <c r="E40" i="67"/>
  <c r="E39" i="67"/>
  <c r="E42" i="67" l="1"/>
  <c r="B64" i="67"/>
  <c r="B20" i="67" s="1"/>
  <c r="C52" i="67"/>
  <c r="C7" i="67" s="1"/>
  <c r="C64" i="67"/>
  <c r="C20" i="67" s="1"/>
  <c r="B52" i="67"/>
  <c r="B7" i="67" s="1"/>
  <c r="E56" i="67"/>
  <c r="E46" i="67"/>
  <c r="E55" i="67"/>
  <c r="D64" i="67"/>
  <c r="D20" i="67" s="1"/>
  <c r="D52" i="67"/>
  <c r="E59" i="67"/>
  <c r="E41" i="67"/>
  <c r="C65" i="67" l="1"/>
  <c r="E64" i="67"/>
  <c r="E20" i="67"/>
  <c r="D65" i="67"/>
  <c r="D7" i="67"/>
  <c r="B65" i="67"/>
  <c r="E52" i="67"/>
  <c r="D28" i="11"/>
  <c r="E65" i="67" l="1"/>
  <c r="E66" i="67" s="1"/>
  <c r="I21" i="9"/>
  <c r="I31" i="9"/>
  <c r="I32" i="9"/>
  <c r="I33" i="9"/>
  <c r="I34" i="9"/>
  <c r="I22" i="9" l="1"/>
  <c r="K22" i="9" s="1"/>
  <c r="G9" i="25" l="1"/>
  <c r="G10" i="25"/>
  <c r="G11" i="25"/>
  <c r="G12" i="25"/>
  <c r="G13" i="25"/>
  <c r="G8" i="25"/>
  <c r="G92" i="17"/>
  <c r="C92" i="17"/>
  <c r="D89" i="17"/>
  <c r="D92" i="17" s="1"/>
  <c r="E89" i="17"/>
  <c r="E92" i="17" s="1"/>
  <c r="F89" i="17"/>
  <c r="F91" i="17" s="1"/>
  <c r="G91" i="17"/>
  <c r="F92" i="17" l="1"/>
  <c r="E91" i="17"/>
  <c r="D91" i="17"/>
  <c r="I43" i="18"/>
  <c r="E28" i="67" l="1"/>
  <c r="E24" i="67"/>
  <c r="I70" i="67" s="1"/>
  <c r="E16" i="67"/>
  <c r="E12" i="67"/>
  <c r="E11" i="67"/>
  <c r="E21" i="67"/>
  <c r="E8" i="67"/>
  <c r="E7" i="67"/>
  <c r="D23" i="67" l="1"/>
  <c r="D22" i="67"/>
  <c r="D9" i="67"/>
  <c r="D19" i="67" l="1"/>
  <c r="D31" i="67"/>
  <c r="D32" i="67" l="1"/>
  <c r="E10" i="53" l="1"/>
  <c r="D10" i="53"/>
  <c r="E5" i="53"/>
  <c r="D5" i="53"/>
  <c r="B18" i="45" l="1"/>
  <c r="F77" i="12" l="1"/>
  <c r="F78" i="12"/>
  <c r="D97" i="12"/>
  <c r="D99" i="12" s="1"/>
  <c r="E97" i="12"/>
  <c r="E99" i="12" s="1"/>
  <c r="F96" i="12"/>
  <c r="F94" i="12"/>
  <c r="F93" i="12"/>
  <c r="F88" i="12"/>
  <c r="F73" i="12"/>
  <c r="F72" i="12"/>
  <c r="F70" i="12"/>
  <c r="F69" i="12"/>
  <c r="F66" i="12"/>
  <c r="F89" i="12" l="1"/>
  <c r="F91" i="12"/>
  <c r="F90" i="12"/>
  <c r="F64" i="12"/>
  <c r="F61" i="12"/>
  <c r="F63" i="12"/>
  <c r="F65" i="12"/>
  <c r="F67" i="12"/>
  <c r="F68" i="12"/>
  <c r="F62" i="12"/>
  <c r="F71" i="12"/>
  <c r="C28" i="11" l="1"/>
  <c r="C23" i="67" l="1"/>
  <c r="B23" i="67"/>
  <c r="C22" i="67"/>
  <c r="B22" i="67"/>
  <c r="C9" i="67"/>
  <c r="B9" i="67"/>
  <c r="E14" i="67" l="1"/>
  <c r="E9" i="67"/>
  <c r="E10" i="67"/>
  <c r="E23" i="67"/>
  <c r="C31" i="67"/>
  <c r="E22" i="67"/>
  <c r="E26" i="67"/>
  <c r="B19" i="67"/>
  <c r="B31" i="67"/>
  <c r="C19" i="67"/>
  <c r="C32" i="67" l="1"/>
  <c r="E31" i="67"/>
  <c r="E19" i="67"/>
  <c r="B32" i="67"/>
  <c r="E114" i="25"/>
  <c r="C34" i="27"/>
  <c r="J14" i="17"/>
  <c r="J81" i="17"/>
  <c r="D70" i="17"/>
  <c r="E70" i="17"/>
  <c r="F70" i="17"/>
  <c r="G70" i="17"/>
  <c r="H70" i="17"/>
  <c r="I70" i="17"/>
  <c r="I80" i="17" s="1"/>
  <c r="I27" i="17" s="1"/>
  <c r="C70" i="17"/>
  <c r="J69" i="17"/>
  <c r="C67" i="17"/>
  <c r="C21" i="17" s="1"/>
  <c r="J66" i="17"/>
  <c r="J65" i="17"/>
  <c r="D64" i="17"/>
  <c r="D67" i="17" s="1"/>
  <c r="D21" i="17" s="1"/>
  <c r="E64" i="17"/>
  <c r="E67" i="17" s="1"/>
  <c r="E21" i="17" s="1"/>
  <c r="F64" i="17"/>
  <c r="F67" i="17" s="1"/>
  <c r="F21" i="17" s="1"/>
  <c r="G64" i="17"/>
  <c r="G67" i="17" s="1"/>
  <c r="G21" i="17" s="1"/>
  <c r="H64" i="17"/>
  <c r="I64" i="17"/>
  <c r="I67" i="17" s="1"/>
  <c r="I21" i="17" s="1"/>
  <c r="J63" i="17"/>
  <c r="J62" i="17"/>
  <c r="D55" i="17"/>
  <c r="E55" i="17"/>
  <c r="F55" i="17"/>
  <c r="G55" i="17"/>
  <c r="H55" i="17"/>
  <c r="I55" i="17"/>
  <c r="C55" i="17"/>
  <c r="H50" i="17"/>
  <c r="I50" i="17"/>
  <c r="D49" i="17"/>
  <c r="E49" i="17"/>
  <c r="F49" i="17"/>
  <c r="G49" i="17"/>
  <c r="H49" i="17"/>
  <c r="I49" i="17"/>
  <c r="C49" i="17"/>
  <c r="J48" i="17"/>
  <c r="I39" i="9"/>
  <c r="I38" i="9"/>
  <c r="I37" i="9"/>
  <c r="I36" i="9"/>
  <c r="I35" i="9"/>
  <c r="K34" i="9"/>
  <c r="K33" i="9"/>
  <c r="I30" i="9"/>
  <c r="I29" i="9"/>
  <c r="I27" i="9"/>
  <c r="K27" i="9" s="1"/>
  <c r="I26" i="9"/>
  <c r="K26" i="9" s="1"/>
  <c r="I61" i="17" l="1"/>
  <c r="I82" i="17" s="1"/>
  <c r="C51" i="27"/>
  <c r="J70" i="17"/>
  <c r="J64" i="17"/>
  <c r="H61" i="17"/>
  <c r="J49" i="17"/>
  <c r="E32" i="67"/>
  <c r="E33" i="67" s="1"/>
  <c r="H67" i="17"/>
  <c r="H21" i="17" s="1"/>
  <c r="C74" i="12"/>
  <c r="D74" i="12"/>
  <c r="F74" i="12"/>
  <c r="D79" i="12" l="1"/>
  <c r="C79" i="12"/>
  <c r="D104" i="12" s="1"/>
  <c r="J67" i="17"/>
  <c r="E74" i="12"/>
  <c r="C85" i="12" l="1"/>
  <c r="F76" i="12"/>
  <c r="F79" i="12" s="1"/>
  <c r="D114" i="17"/>
  <c r="C114" i="17"/>
  <c r="D102" i="17"/>
  <c r="C102" i="17"/>
  <c r="D96" i="17"/>
  <c r="D107" i="17" s="1"/>
  <c r="C96" i="17"/>
  <c r="C107" i="17" s="1"/>
  <c r="J79" i="17"/>
  <c r="J78" i="17"/>
  <c r="J77" i="17"/>
  <c r="J76" i="17"/>
  <c r="H75" i="17"/>
  <c r="G75" i="17"/>
  <c r="F75" i="17"/>
  <c r="E75" i="17"/>
  <c r="D75" i="17"/>
  <c r="C75" i="17"/>
  <c r="J74" i="17"/>
  <c r="J73" i="17"/>
  <c r="J72" i="17"/>
  <c r="H71" i="17"/>
  <c r="G71" i="17"/>
  <c r="F71" i="17"/>
  <c r="E71" i="17"/>
  <c r="D71" i="17"/>
  <c r="C71" i="17"/>
  <c r="J68" i="17"/>
  <c r="J60" i="17"/>
  <c r="J59" i="17"/>
  <c r="J54" i="17"/>
  <c r="J53" i="17"/>
  <c r="J52" i="17"/>
  <c r="J51" i="17"/>
  <c r="G50" i="17"/>
  <c r="G61" i="17" s="1"/>
  <c r="F50" i="17"/>
  <c r="F61" i="17" s="1"/>
  <c r="F7" i="17" s="1"/>
  <c r="F9" i="17" s="1"/>
  <c r="E50" i="17"/>
  <c r="E61" i="17" s="1"/>
  <c r="D50" i="17"/>
  <c r="D61" i="17" s="1"/>
  <c r="D7" i="17" s="1"/>
  <c r="D9" i="17" s="1"/>
  <c r="C50" i="17"/>
  <c r="C61" i="17" s="1"/>
  <c r="J40" i="17"/>
  <c r="J38" i="17"/>
  <c r="J37" i="17"/>
  <c r="J36" i="17"/>
  <c r="J35" i="17"/>
  <c r="H34" i="17"/>
  <c r="F34" i="17"/>
  <c r="E34" i="17"/>
  <c r="D34" i="17"/>
  <c r="C34" i="17"/>
  <c r="J33" i="17"/>
  <c r="J32" i="17"/>
  <c r="J31" i="17"/>
  <c r="I69" i="67" s="1"/>
  <c r="H30" i="17"/>
  <c r="G30" i="17"/>
  <c r="F30" i="17"/>
  <c r="E30" i="17"/>
  <c r="D30" i="17"/>
  <c r="C30" i="17"/>
  <c r="I29" i="17"/>
  <c r="I39" i="17" s="1"/>
  <c r="J25" i="17"/>
  <c r="J24" i="17"/>
  <c r="I23" i="17"/>
  <c r="I26" i="17" s="1"/>
  <c r="H23" i="17"/>
  <c r="H26" i="17" s="1"/>
  <c r="G23" i="17"/>
  <c r="G26" i="17" s="1"/>
  <c r="F23" i="17"/>
  <c r="E23" i="17"/>
  <c r="E26" i="17" s="1"/>
  <c r="D23" i="17"/>
  <c r="D26" i="17" s="1"/>
  <c r="C23" i="17"/>
  <c r="C26" i="17" s="1"/>
  <c r="J22" i="17"/>
  <c r="J21" i="17"/>
  <c r="J19" i="17"/>
  <c r="J18" i="17"/>
  <c r="J17" i="17"/>
  <c r="J16" i="17"/>
  <c r="I15" i="17"/>
  <c r="H15" i="17"/>
  <c r="G15" i="17"/>
  <c r="F15" i="17"/>
  <c r="E15" i="17"/>
  <c r="D15" i="17"/>
  <c r="C15" i="17"/>
  <c r="J12" i="17"/>
  <c r="J11" i="17"/>
  <c r="I10" i="17"/>
  <c r="H10" i="17"/>
  <c r="G10" i="17"/>
  <c r="F10" i="17"/>
  <c r="E10" i="17"/>
  <c r="D10" i="17"/>
  <c r="C10" i="17"/>
  <c r="J8" i="17"/>
  <c r="H7" i="17"/>
  <c r="H9" i="17" s="1"/>
  <c r="C97" i="12"/>
  <c r="F97" i="12" s="1"/>
  <c r="F99" i="12" s="1"/>
  <c r="C105" i="12" s="1"/>
  <c r="F85" i="12" l="1"/>
  <c r="C104" i="12"/>
  <c r="E79" i="12"/>
  <c r="F20" i="17"/>
  <c r="D80" i="17"/>
  <c r="D84" i="17" s="1"/>
  <c r="H80" i="17"/>
  <c r="H27" i="17" s="1"/>
  <c r="H29" i="17" s="1"/>
  <c r="H39" i="17" s="1"/>
  <c r="D20" i="17"/>
  <c r="E80" i="17"/>
  <c r="E27" i="17" s="1"/>
  <c r="E29" i="17" s="1"/>
  <c r="E39" i="17" s="1"/>
  <c r="F80" i="17"/>
  <c r="F84" i="17" s="1"/>
  <c r="G80" i="17"/>
  <c r="G27" i="17" s="1"/>
  <c r="G29" i="17" s="1"/>
  <c r="G39" i="17" s="1"/>
  <c r="J75" i="17"/>
  <c r="C80" i="17"/>
  <c r="C27" i="17" s="1"/>
  <c r="C29" i="17" s="1"/>
  <c r="F100" i="12"/>
  <c r="H20" i="17"/>
  <c r="J34" i="17"/>
  <c r="J30" i="17"/>
  <c r="C99" i="12"/>
  <c r="J23" i="17"/>
  <c r="J71" i="17"/>
  <c r="J61" i="17"/>
  <c r="J50" i="17"/>
  <c r="J55" i="17"/>
  <c r="J15" i="17"/>
  <c r="J10" i="17"/>
  <c r="I7" i="17"/>
  <c r="I9" i="17" s="1"/>
  <c r="I20" i="17" s="1"/>
  <c r="I41" i="17" s="1"/>
  <c r="C7" i="17"/>
  <c r="G7" i="17"/>
  <c r="G9" i="17" s="1"/>
  <c r="G20" i="17" s="1"/>
  <c r="E7" i="17"/>
  <c r="E9" i="17" s="1"/>
  <c r="E20" i="17" s="1"/>
  <c r="J28" i="17"/>
  <c r="F26" i="17"/>
  <c r="J26" i="17" s="1"/>
  <c r="J47" i="17"/>
  <c r="D27" i="17" l="1"/>
  <c r="D29" i="17" s="1"/>
  <c r="D39" i="17" s="1"/>
  <c r="C100" i="12"/>
  <c r="D105" i="12"/>
  <c r="E82" i="17"/>
  <c r="D82" i="17"/>
  <c r="D41" i="17"/>
  <c r="H82" i="17"/>
  <c r="E84" i="17"/>
  <c r="C82" i="17"/>
  <c r="H41" i="17"/>
  <c r="F27" i="17"/>
  <c r="F29" i="17" s="1"/>
  <c r="F39" i="17" s="1"/>
  <c r="F41" i="17" s="1"/>
  <c r="F82" i="17"/>
  <c r="E41" i="17"/>
  <c r="G41" i="17"/>
  <c r="J80" i="17"/>
  <c r="G82" i="17"/>
  <c r="C39" i="17"/>
  <c r="J7" i="17"/>
  <c r="C9" i="17"/>
  <c r="J82" i="17" l="1"/>
  <c r="J83" i="17" s="1"/>
  <c r="J29" i="17"/>
  <c r="J39" i="17" s="1"/>
  <c r="J27" i="17"/>
  <c r="J9" i="17"/>
  <c r="J20" i="17" s="1"/>
  <c r="C20" i="17"/>
  <c r="C41" i="17" s="1"/>
  <c r="J41" i="17" l="1"/>
  <c r="J42" i="17" s="1"/>
  <c r="C91" i="17" l="1"/>
  <c r="E101" i="25" l="1"/>
  <c r="E116" i="25"/>
  <c r="E106" i="25" l="1"/>
  <c r="I16" i="9" l="1"/>
  <c r="I17" i="9"/>
  <c r="I18" i="9"/>
  <c r="I19" i="9"/>
  <c r="I20" i="9"/>
  <c r="I13" i="9"/>
  <c r="K13" i="9" s="1"/>
  <c r="I14" i="9"/>
  <c r="K14" i="9" s="1"/>
  <c r="J28" i="9"/>
  <c r="D28" i="9"/>
  <c r="E28" i="9"/>
  <c r="F28" i="9"/>
  <c r="G28" i="9"/>
  <c r="H28" i="9"/>
  <c r="I28" i="9"/>
  <c r="C28" i="9"/>
  <c r="C9" i="11" l="1"/>
  <c r="C12" i="11"/>
  <c r="C6" i="11"/>
  <c r="C7" i="11"/>
  <c r="C8" i="11"/>
  <c r="C5" i="11"/>
  <c r="E37" i="18" l="1"/>
  <c r="B13" i="37" l="1"/>
  <c r="B106" i="27"/>
  <c r="B101" i="27"/>
  <c r="F73" i="27"/>
  <c r="H74" i="27"/>
  <c r="G74" i="27"/>
  <c r="F74" i="27"/>
  <c r="E74" i="27"/>
  <c r="D74" i="27"/>
  <c r="C74" i="27"/>
  <c r="H73" i="27"/>
  <c r="G73" i="27"/>
  <c r="E75" i="27"/>
  <c r="D73" i="27"/>
  <c r="C9" i="12"/>
  <c r="B35" i="27" l="1"/>
  <c r="B115" i="27"/>
  <c r="F75" i="27"/>
  <c r="B31" i="27"/>
  <c r="B34" i="27" s="1"/>
  <c r="C75" i="27"/>
  <c r="E73" i="27"/>
  <c r="G75" i="27"/>
  <c r="D75" i="27"/>
  <c r="B9" i="27"/>
  <c r="B51" i="27" l="1"/>
  <c r="C5" i="47"/>
  <c r="C9" i="47" s="1"/>
  <c r="B5" i="47"/>
  <c r="B34" i="45"/>
  <c r="B9" i="47" l="1"/>
  <c r="B11" i="47" s="1"/>
  <c r="B116" i="27"/>
  <c r="E20" i="8"/>
  <c r="D20" i="8"/>
  <c r="I47" i="18" l="1"/>
  <c r="I45" i="18" l="1"/>
  <c r="I38" i="18"/>
  <c r="I68" i="67" s="1"/>
  <c r="I72" i="67" s="1"/>
  <c r="I77" i="67" s="1"/>
  <c r="I35" i="18"/>
  <c r="H36" i="18"/>
  <c r="H46" i="18" s="1"/>
  <c r="H26" i="18"/>
  <c r="I29" i="18"/>
  <c r="I30" i="18"/>
  <c r="I31" i="18"/>
  <c r="I32" i="18"/>
  <c r="I28" i="18"/>
  <c r="I21" i="18"/>
  <c r="I22" i="18"/>
  <c r="I23" i="18"/>
  <c r="I24" i="18"/>
  <c r="I25" i="18"/>
  <c r="I16" i="18"/>
  <c r="I20" i="18"/>
  <c r="C103" i="12" l="1"/>
  <c r="B4" i="23"/>
  <c r="C17" i="45"/>
  <c r="B6" i="45"/>
  <c r="B17" i="45" s="1"/>
  <c r="D65" i="24"/>
  <c r="B5" i="24"/>
  <c r="B4" i="37"/>
  <c r="C118" i="27"/>
  <c r="B4" i="27"/>
  <c r="B14" i="27" s="1"/>
  <c r="B65" i="24" l="1"/>
  <c r="C127" i="27"/>
  <c r="C14" i="27"/>
  <c r="B98" i="27"/>
  <c r="B35" i="23"/>
  <c r="C98" i="27"/>
  <c r="B118" i="27"/>
  <c r="B105" i="27"/>
  <c r="B127" i="27"/>
  <c r="C105" i="27"/>
  <c r="D13" i="50"/>
  <c r="H15" i="18" l="1"/>
  <c r="H17" i="18" s="1"/>
  <c r="D5" i="12"/>
  <c r="D30" i="12" s="1"/>
  <c r="C5" i="12"/>
  <c r="C30" i="12" s="1"/>
  <c r="C5" i="10"/>
  <c r="C13" i="10" s="1"/>
  <c r="B5" i="10"/>
  <c r="B13" i="10" s="1"/>
  <c r="C17" i="12" l="1"/>
  <c r="D17" i="12"/>
  <c r="E65" i="23"/>
  <c r="D64" i="23"/>
  <c r="C64" i="23"/>
  <c r="E63" i="23"/>
  <c r="E62" i="23"/>
  <c r="E61" i="23"/>
  <c r="E60" i="23"/>
  <c r="E59" i="23"/>
  <c r="B64" i="23"/>
  <c r="E58" i="23"/>
  <c r="E56" i="23"/>
  <c r="E51" i="23"/>
  <c r="E50" i="23"/>
  <c r="C49" i="23" l="1"/>
  <c r="C55" i="23" s="1"/>
  <c r="C57" i="23" s="1"/>
  <c r="C66" i="23"/>
  <c r="B49" i="23"/>
  <c r="B55" i="23" s="1"/>
  <c r="B66" i="23"/>
  <c r="D49" i="23"/>
  <c r="D55" i="23" s="1"/>
  <c r="D57" i="23" s="1"/>
  <c r="D66" i="23"/>
  <c r="E64" i="23"/>
  <c r="E49" i="23" l="1"/>
  <c r="E66" i="23"/>
  <c r="E55" i="23"/>
  <c r="B57" i="23"/>
  <c r="E57" i="23" s="1"/>
  <c r="B4" i="47"/>
  <c r="C4" i="47"/>
  <c r="C72" i="24" l="1"/>
  <c r="C41" i="23" l="1"/>
  <c r="B41" i="23"/>
  <c r="D9" i="12" l="1"/>
  <c r="D6" i="12"/>
  <c r="C6" i="12"/>
  <c r="C13" i="12" l="1"/>
  <c r="D13" i="12"/>
  <c r="D107" i="12"/>
  <c r="D14" i="12" l="1"/>
  <c r="C14" i="12"/>
  <c r="C107" i="12"/>
  <c r="D29" i="11"/>
  <c r="C29" i="11"/>
  <c r="I42" i="18" l="1"/>
  <c r="I27" i="18"/>
  <c r="H18" i="18"/>
  <c r="I19" i="18"/>
  <c r="H33" i="18" l="1"/>
  <c r="H48" i="18" s="1"/>
  <c r="C18" i="45" l="1"/>
  <c r="C10" i="45"/>
  <c r="B7" i="45"/>
  <c r="B10" i="45" s="1"/>
  <c r="E72" i="24"/>
  <c r="C17" i="24"/>
  <c r="C13" i="37"/>
  <c r="C130" i="27"/>
  <c r="B130" i="27"/>
  <c r="C106" i="27"/>
  <c r="C115" i="27" s="1"/>
  <c r="C101" i="27"/>
  <c r="H84" i="27"/>
  <c r="H92" i="27" s="1"/>
  <c r="B82" i="27"/>
  <c r="B70" i="27"/>
  <c r="B74" i="27" s="1"/>
  <c r="B69" i="27"/>
  <c r="H67" i="27"/>
  <c r="H75" i="27" s="1"/>
  <c r="B65" i="27"/>
  <c r="B67" i="27" s="1"/>
  <c r="C23" i="27"/>
  <c r="B23" i="27"/>
  <c r="C17" i="27"/>
  <c r="B17" i="27"/>
  <c r="C5" i="27"/>
  <c r="C10" i="27" s="1"/>
  <c r="C10" i="10"/>
  <c r="B10" i="10"/>
  <c r="B84" i="27" l="1"/>
  <c r="B92" i="27" s="1"/>
  <c r="B90" i="27"/>
  <c r="C116" i="27"/>
  <c r="C34" i="45"/>
  <c r="C35" i="45" s="1"/>
  <c r="C73" i="24"/>
  <c r="B17" i="24"/>
  <c r="B119" i="27"/>
  <c r="B121" i="27" s="1"/>
  <c r="B71" i="27"/>
  <c r="B75" i="27" s="1"/>
  <c r="B10" i="27"/>
  <c r="E73" i="24"/>
  <c r="B29" i="27"/>
  <c r="B53" i="27" s="1"/>
  <c r="C9" i="27"/>
  <c r="C29" i="27"/>
  <c r="C53" i="27" s="1"/>
  <c r="B35" i="45"/>
  <c r="C119" i="27"/>
  <c r="C123" i="27" s="1"/>
  <c r="B73" i="27"/>
  <c r="B76" i="27" l="1"/>
  <c r="C56" i="27"/>
  <c r="B56" i="27"/>
  <c r="B123" i="27"/>
  <c r="I12" i="9" l="1"/>
  <c r="K15" i="9"/>
  <c r="C13" i="50" l="1"/>
  <c r="C10" i="36" l="1"/>
  <c r="C4" i="60"/>
  <c r="B4" i="60"/>
  <c r="D68" i="25"/>
  <c r="D124" i="25" s="1"/>
  <c r="C68" i="25"/>
  <c r="C124" i="25" s="1"/>
  <c r="D53" i="25"/>
  <c r="C53" i="25"/>
  <c r="D5" i="11" l="1"/>
  <c r="J40" i="9"/>
  <c r="J5" i="9" s="1"/>
  <c r="K30" i="9"/>
  <c r="K31" i="9"/>
  <c r="K32" i="9"/>
  <c r="K35" i="9"/>
  <c r="K36" i="9"/>
  <c r="K37" i="9"/>
  <c r="K38" i="9"/>
  <c r="K39" i="9"/>
  <c r="K29" i="9"/>
  <c r="K28" i="9"/>
  <c r="K25" i="9"/>
  <c r="H40" i="9"/>
  <c r="H5" i="9" s="1"/>
  <c r="F40" i="9"/>
  <c r="F5" i="9" s="1"/>
  <c r="G40" i="9"/>
  <c r="G5" i="9" s="1"/>
  <c r="E40" i="9"/>
  <c r="E5" i="9" s="1"/>
  <c r="D40" i="9"/>
  <c r="D5" i="9" s="1"/>
  <c r="C40" i="9"/>
  <c r="C5" i="9" s="1"/>
  <c r="I40" i="9" l="1"/>
  <c r="K40" i="9" s="1"/>
  <c r="E26" i="18" l="1"/>
  <c r="D4" i="56" l="1"/>
  <c r="C4" i="56"/>
  <c r="C14" i="60" l="1"/>
  <c r="B11" i="60"/>
  <c r="B14" i="60" s="1"/>
  <c r="D131" i="25"/>
  <c r="C125" i="25" s="1"/>
  <c r="E117" i="25"/>
  <c r="E115" i="25"/>
  <c r="E113" i="25"/>
  <c r="E112" i="25"/>
  <c r="E111" i="25"/>
  <c r="E109" i="25"/>
  <c r="D108" i="25"/>
  <c r="C108" i="25"/>
  <c r="E107" i="25"/>
  <c r="E105" i="25"/>
  <c r="E104" i="25"/>
  <c r="E103" i="25"/>
  <c r="E102" i="25"/>
  <c r="E100" i="25"/>
  <c r="D99" i="25"/>
  <c r="C99" i="25"/>
  <c r="E96" i="25"/>
  <c r="E95" i="25"/>
  <c r="E94" i="25"/>
  <c r="E93" i="25"/>
  <c r="E92" i="25"/>
  <c r="E91" i="25"/>
  <c r="D87" i="25"/>
  <c r="C87" i="25"/>
  <c r="E86" i="25"/>
  <c r="E85" i="25"/>
  <c r="E84" i="25"/>
  <c r="E83" i="25"/>
  <c r="E82" i="25"/>
  <c r="E81" i="25"/>
  <c r="D80" i="25"/>
  <c r="C80" i="25"/>
  <c r="D73" i="25"/>
  <c r="C73" i="25"/>
  <c r="D63" i="25"/>
  <c r="C63" i="25"/>
  <c r="D58" i="25"/>
  <c r="C58" i="25"/>
  <c r="D55" i="25"/>
  <c r="C55" i="25"/>
  <c r="E27" i="25"/>
  <c r="C27" i="25"/>
  <c r="C4" i="11"/>
  <c r="D4" i="11"/>
  <c r="D6" i="11"/>
  <c r="D7" i="11"/>
  <c r="D8" i="11"/>
  <c r="D9" i="11"/>
  <c r="D12" i="11"/>
  <c r="C13" i="11"/>
  <c r="D13" i="11"/>
  <c r="C24" i="11"/>
  <c r="D24" i="11"/>
  <c r="D48" i="25" l="1"/>
  <c r="D49" i="25" s="1"/>
  <c r="D118" i="25"/>
  <c r="D79" i="25" s="1"/>
  <c r="D97" i="25" s="1"/>
  <c r="E108" i="25"/>
  <c r="C131" i="25"/>
  <c r="C132" i="25" s="1"/>
  <c r="D132" i="25"/>
  <c r="D14" i="11"/>
  <c r="D19" i="11" s="1"/>
  <c r="E80" i="25"/>
  <c r="E87" i="25"/>
  <c r="C14" i="11"/>
  <c r="C19" i="11" s="1"/>
  <c r="E99" i="25"/>
  <c r="C118" i="25"/>
  <c r="C79" i="25" s="1"/>
  <c r="C97" i="25" s="1"/>
  <c r="D62" i="25"/>
  <c r="C54" i="25" l="1"/>
  <c r="C62" i="25" s="1"/>
  <c r="D27" i="25"/>
  <c r="F27" i="25"/>
  <c r="E79" i="25"/>
  <c r="E97" i="25" s="1"/>
  <c r="E118" i="25"/>
  <c r="I49" i="18" l="1"/>
  <c r="I10" i="9" l="1"/>
  <c r="K10" i="9" s="1"/>
  <c r="K16" i="9" l="1"/>
  <c r="I11" i="9" l="1"/>
  <c r="K11" i="9" s="1"/>
  <c r="C59" i="36" l="1"/>
  <c r="C49" i="36"/>
  <c r="C44" i="36"/>
  <c r="C37" i="36"/>
  <c r="C16" i="36"/>
  <c r="C11" i="36"/>
  <c r="C21" i="35"/>
  <c r="C13" i="35"/>
  <c r="C33" i="59"/>
  <c r="B14" i="59"/>
  <c r="B15" i="59" s="1"/>
  <c r="C14" i="59"/>
  <c r="C15" i="59" s="1"/>
  <c r="E34" i="18"/>
  <c r="D44" i="6" l="1"/>
  <c r="D39" i="6"/>
  <c r="D32" i="6"/>
  <c r="D26" i="6"/>
  <c r="D6" i="6"/>
  <c r="E12" i="8"/>
  <c r="E4" i="8"/>
  <c r="E3" i="8" s="1"/>
  <c r="E15" i="3"/>
  <c r="E3" i="3"/>
  <c r="E7" i="7"/>
  <c r="E21" i="7" l="1"/>
  <c r="E29" i="8"/>
  <c r="D20" i="11"/>
  <c r="E25" i="3"/>
  <c r="D54" i="6"/>
  <c r="D37" i="6"/>
  <c r="D10" i="56" l="1"/>
  <c r="C10" i="56"/>
  <c r="E26" i="7" l="1"/>
  <c r="C6" i="6"/>
  <c r="E29" i="7" l="1"/>
  <c r="E31" i="7" s="1"/>
  <c r="D5" i="6" s="1"/>
  <c r="E38" i="7"/>
  <c r="E37" i="7"/>
  <c r="E3" i="53"/>
  <c r="E34" i="7"/>
  <c r="E41" i="7" s="1"/>
  <c r="E40" i="7" l="1"/>
  <c r="D11" i="64"/>
  <c r="D6" i="14"/>
  <c r="D24" i="6"/>
  <c r="D55" i="6" s="1"/>
  <c r="D56" i="6" s="1"/>
  <c r="E13" i="53"/>
  <c r="E15" i="53" s="1"/>
  <c r="K20" i="9" l="1"/>
  <c r="C25" i="59" l="1"/>
  <c r="C26" i="59" l="1"/>
  <c r="C6" i="35" l="1"/>
  <c r="C18" i="35" s="1"/>
  <c r="B6" i="35"/>
  <c r="B18" i="35" s="1"/>
  <c r="D35" i="50"/>
  <c r="D25" i="50"/>
  <c r="D20" i="50"/>
  <c r="E36" i="18"/>
  <c r="D30" i="50" l="1"/>
  <c r="C8" i="36"/>
  <c r="F8" i="9"/>
  <c r="F23" i="9" s="1"/>
  <c r="D37" i="50" l="1"/>
  <c r="C19" i="50"/>
  <c r="C12" i="47"/>
  <c r="B37" i="36" l="1"/>
  <c r="B44" i="36" l="1"/>
  <c r="B59" i="36"/>
  <c r="B49" i="36"/>
  <c r="G18" i="18"/>
  <c r="B11" i="36"/>
  <c r="B20" i="64"/>
  <c r="C20" i="64" s="1"/>
  <c r="B33" i="59"/>
  <c r="B25" i="59"/>
  <c r="B26" i="59" s="1"/>
  <c r="B21" i="35"/>
  <c r="B13" i="35"/>
  <c r="B4" i="36"/>
  <c r="B10" i="36"/>
  <c r="B16" i="36"/>
  <c r="B5" i="34"/>
  <c r="C5" i="34"/>
  <c r="B6" i="34"/>
  <c r="C6" i="34"/>
  <c r="B7" i="34"/>
  <c r="C7" i="34"/>
  <c r="B8" i="34"/>
  <c r="C8" i="34"/>
  <c r="B12" i="23"/>
  <c r="C12" i="23"/>
  <c r="B44" i="23"/>
  <c r="C44" i="23"/>
  <c r="D67" i="23"/>
  <c r="D68" i="23"/>
  <c r="C6" i="50"/>
  <c r="D6" i="50"/>
  <c r="D14" i="50"/>
  <c r="C18" i="50"/>
  <c r="D18" i="50"/>
  <c r="C20" i="50"/>
  <c r="C25" i="50"/>
  <c r="B40" i="50"/>
  <c r="E45" i="50"/>
  <c r="F45" i="50"/>
  <c r="G45" i="50"/>
  <c r="H45" i="50"/>
  <c r="C6" i="18"/>
  <c r="D6" i="18"/>
  <c r="D9" i="18"/>
  <c r="D10" i="18" s="1"/>
  <c r="C18" i="18"/>
  <c r="D18" i="18"/>
  <c r="F18" i="18"/>
  <c r="E18" i="18"/>
  <c r="C26" i="18"/>
  <c r="D26" i="18"/>
  <c r="F26" i="18"/>
  <c r="G26" i="18"/>
  <c r="F37" i="18"/>
  <c r="F41" i="18"/>
  <c r="C37" i="18"/>
  <c r="D37" i="18"/>
  <c r="G37" i="18"/>
  <c r="C41" i="18"/>
  <c r="D41" i="18"/>
  <c r="E41" i="18"/>
  <c r="E46" i="18" s="1"/>
  <c r="G41" i="18"/>
  <c r="I44" i="18"/>
  <c r="C34" i="18"/>
  <c r="C5" i="14"/>
  <c r="D5" i="14"/>
  <c r="C7" i="14"/>
  <c r="D7" i="14"/>
  <c r="C9" i="14"/>
  <c r="D9" i="14"/>
  <c r="C16" i="14"/>
  <c r="D16" i="14"/>
  <c r="C18" i="14"/>
  <c r="C22" i="14" s="1"/>
  <c r="D18" i="14"/>
  <c r="D22" i="14" s="1"/>
  <c r="C3" i="6"/>
  <c r="D3" i="6"/>
  <c r="C26" i="6"/>
  <c r="C32" i="6"/>
  <c r="C39" i="6"/>
  <c r="C44" i="6"/>
  <c r="D26" i="64"/>
  <c r="E26" i="64" s="1"/>
  <c r="I6" i="9"/>
  <c r="K6" i="9" s="1"/>
  <c r="I7" i="9"/>
  <c r="K7" i="9" s="1"/>
  <c r="H8" i="9"/>
  <c r="H23" i="9" s="1"/>
  <c r="I9" i="9"/>
  <c r="K9" i="9" s="1"/>
  <c r="K12" i="9"/>
  <c r="K17" i="9"/>
  <c r="K18" i="9"/>
  <c r="K19" i="9"/>
  <c r="K21" i="9"/>
  <c r="D8" i="9"/>
  <c r="D23" i="9" s="1"/>
  <c r="J8" i="9"/>
  <c r="J23" i="9" s="1"/>
  <c r="D4" i="8"/>
  <c r="D3" i="8" s="1"/>
  <c r="D12" i="8"/>
  <c r="D3" i="3"/>
  <c r="D15" i="3"/>
  <c r="B17" i="64" s="1"/>
  <c r="C17" i="64" s="1"/>
  <c r="D17" i="64"/>
  <c r="E17" i="64" s="1"/>
  <c r="D2" i="53"/>
  <c r="D2" i="7"/>
  <c r="D7" i="7"/>
  <c r="B4" i="64"/>
  <c r="D4" i="64"/>
  <c r="E16" i="2"/>
  <c r="D7" i="64"/>
  <c r="E7" i="64" s="1"/>
  <c r="E12" i="64"/>
  <c r="D19" i="64"/>
  <c r="E19" i="64" s="1"/>
  <c r="C32" i="50"/>
  <c r="C35" i="50" s="1"/>
  <c r="D20" i="64"/>
  <c r="E20" i="64" s="1"/>
  <c r="D16" i="64"/>
  <c r="E16" i="64" s="1"/>
  <c r="D21" i="7" l="1"/>
  <c r="I41" i="18"/>
  <c r="D29" i="8"/>
  <c r="C36" i="18"/>
  <c r="I37" i="18"/>
  <c r="I26" i="18"/>
  <c r="I18" i="18"/>
  <c r="C20" i="11"/>
  <c r="B12" i="47"/>
  <c r="B8" i="64"/>
  <c r="C8" i="64" s="1"/>
  <c r="C54" i="6"/>
  <c r="B26" i="64" s="1"/>
  <c r="C26" i="64" s="1"/>
  <c r="B19" i="64"/>
  <c r="C19" i="64" s="1"/>
  <c r="D25" i="3"/>
  <c r="B7" i="64"/>
  <c r="C7" i="64" s="1"/>
  <c r="B9" i="34"/>
  <c r="C9" i="34"/>
  <c r="E68" i="23"/>
  <c r="B8" i="36"/>
  <c r="D36" i="18"/>
  <c r="D46" i="18" s="1"/>
  <c r="C46" i="18"/>
  <c r="C37" i="6"/>
  <c r="D8" i="64"/>
  <c r="E8" i="64" s="1"/>
  <c r="E67" i="23"/>
  <c r="C8" i="9"/>
  <c r="C23" i="9" s="1"/>
  <c r="D9" i="64"/>
  <c r="E9" i="64" s="1"/>
  <c r="B16" i="64"/>
  <c r="C16" i="64" s="1"/>
  <c r="D18" i="64"/>
  <c r="E18" i="64" s="1"/>
  <c r="I5" i="9"/>
  <c r="K5" i="9" s="1"/>
  <c r="B18" i="64"/>
  <c r="B21" i="64" s="1"/>
  <c r="C21" i="64" s="1"/>
  <c r="D25" i="64"/>
  <c r="E25" i="64" s="1"/>
  <c r="F34" i="18"/>
  <c r="F36" i="18" s="1"/>
  <c r="F46" i="18" s="1"/>
  <c r="C12" i="34"/>
  <c r="C14" i="34" s="1"/>
  <c r="D26" i="7" l="1"/>
  <c r="C15" i="34"/>
  <c r="C16" i="34" s="1"/>
  <c r="B25" i="64"/>
  <c r="C25" i="64" s="1"/>
  <c r="C15" i="18"/>
  <c r="G34" i="18"/>
  <c r="G36" i="18" s="1"/>
  <c r="G46" i="18" s="1"/>
  <c r="E8" i="9"/>
  <c r="E23" i="9" s="1"/>
  <c r="D21" i="64"/>
  <c r="E21" i="64" s="1"/>
  <c r="B12" i="34"/>
  <c r="B14" i="34" s="1"/>
  <c r="B15" i="34" s="1"/>
  <c r="B16" i="34" s="1"/>
  <c r="C30" i="50"/>
  <c r="C37" i="50" s="1"/>
  <c r="C38" i="50" s="1"/>
  <c r="D38" i="50"/>
  <c r="D10" i="64"/>
  <c r="E10" i="64" s="1"/>
  <c r="G8" i="9"/>
  <c r="G23" i="9" s="1"/>
  <c r="C18" i="64"/>
  <c r="D24" i="64"/>
  <c r="E24" i="64" s="1"/>
  <c r="D15" i="18"/>
  <c r="D17" i="18" s="1"/>
  <c r="D33" i="18" s="1"/>
  <c r="I36" i="18" l="1"/>
  <c r="C17" i="18"/>
  <c r="I34" i="18"/>
  <c r="B9" i="64"/>
  <c r="C9" i="64" s="1"/>
  <c r="I46" i="18"/>
  <c r="E15" i="18"/>
  <c r="E17" i="18" s="1"/>
  <c r="E33" i="18" s="1"/>
  <c r="E48" i="18" s="1"/>
  <c r="G15" i="18"/>
  <c r="I8" i="9"/>
  <c r="I23" i="9" s="1"/>
  <c r="D8" i="14"/>
  <c r="D13" i="14" s="1"/>
  <c r="F15" i="18"/>
  <c r="D48" i="18"/>
  <c r="B10" i="64" l="1"/>
  <c r="C10" i="64" s="1"/>
  <c r="D29" i="7"/>
  <c r="D31" i="7" s="1"/>
  <c r="C33" i="18"/>
  <c r="C48" i="18" s="1"/>
  <c r="F17" i="18"/>
  <c r="F33" i="18" s="1"/>
  <c r="G17" i="18"/>
  <c r="G33" i="18" s="1"/>
  <c r="G48" i="18" s="1"/>
  <c r="I15" i="18"/>
  <c r="K8" i="9"/>
  <c r="K23" i="9" s="1"/>
  <c r="D34" i="7" l="1"/>
  <c r="D41" i="7" s="1"/>
  <c r="C5" i="6"/>
  <c r="C24" i="6" s="1"/>
  <c r="C55" i="6" s="1"/>
  <c r="C56" i="6" s="1"/>
  <c r="D38" i="7"/>
  <c r="D37" i="7"/>
  <c r="D3" i="53"/>
  <c r="I33" i="18"/>
  <c r="F48" i="18"/>
  <c r="I17" i="18"/>
  <c r="D13" i="64"/>
  <c r="E13" i="64" s="1"/>
  <c r="E11" i="64"/>
  <c r="D40" i="7" l="1"/>
  <c r="C6" i="14"/>
  <c r="C8" i="14" s="1"/>
  <c r="C13" i="14" s="1"/>
  <c r="B11" i="64"/>
  <c r="B13" i="64" s="1"/>
  <c r="C13" i="64" s="1"/>
  <c r="B24" i="64"/>
  <c r="C24" i="64" s="1"/>
  <c r="C9" i="18"/>
  <c r="C10" i="18" s="1"/>
  <c r="I48" i="18"/>
  <c r="D13" i="53"/>
  <c r="D15" i="53" s="1"/>
  <c r="C14" i="50"/>
  <c r="J84" i="18"/>
  <c r="C11" i="64" l="1"/>
  <c r="B93" i="27"/>
  <c r="C19" i="5"/>
  <c r="C46" i="4" l="1"/>
  <c r="D46" i="4"/>
  <c r="E46" i="4"/>
  <c r="H45" i="4"/>
  <c r="F46" i="4"/>
  <c r="K80" i="4"/>
  <c r="L80" i="4" s="1"/>
  <c r="K81" i="4"/>
  <c r="L81" i="4" s="1"/>
  <c r="K56" i="4"/>
  <c r="H46" i="4" l="1"/>
  <c r="L88" i="4"/>
  <c r="L86" i="4"/>
  <c r="L83" i="4"/>
  <c r="K88" i="4"/>
  <c r="L85" i="4"/>
  <c r="J86" i="4"/>
  <c r="K86" i="4"/>
  <c r="L82" i="4"/>
  <c r="K85" i="4"/>
  <c r="J85" i="4"/>
  <c r="J88" i="4"/>
  <c r="L87" i="4"/>
  <c r="L84" i="4"/>
  <c r="K84" i="4"/>
  <c r="J84" i="4"/>
  <c r="J82" i="4"/>
  <c r="K82" i="4"/>
  <c r="J83" i="4"/>
  <c r="K83" i="4"/>
  <c r="J87" i="4"/>
  <c r="K87" i="4"/>
</calcChain>
</file>

<file path=xl/comments1.xml><?xml version="1.0" encoding="utf-8"?>
<comments xmlns="http://schemas.openxmlformats.org/spreadsheetml/2006/main">
  <authors>
    <author>Szymon Barton</author>
  </authors>
  <commentList>
    <comment ref="G56" authorId="0" shapeId="0">
      <text>
        <r>
          <rPr>
            <b/>
            <sz val="9"/>
            <color indexed="81"/>
            <rFont val="Tahoma"/>
            <family val="2"/>
            <charset val="238"/>
          </rPr>
          <t>Szymon Barton:</t>
        </r>
        <r>
          <rPr>
            <sz val="9"/>
            <color indexed="81"/>
            <rFont val="Tahoma"/>
            <family val="2"/>
            <charset val="238"/>
          </rPr>
          <t xml:space="preserve">
JU + SI (zrabatowani) + SI data warehouse</t>
        </r>
      </text>
    </comment>
    <comment ref="G76" authorId="0" shapeId="0">
      <text>
        <r>
          <rPr>
            <b/>
            <sz val="9"/>
            <color indexed="81"/>
            <rFont val="Tahoma"/>
            <family val="2"/>
            <charset val="238"/>
          </rPr>
          <t>Szymon Barton:</t>
        </r>
        <r>
          <rPr>
            <sz val="9"/>
            <color indexed="81"/>
            <rFont val="Tahoma"/>
            <family val="2"/>
            <charset val="238"/>
          </rPr>
          <t xml:space="preserve">
JU + SI (zrabatowani) + SI data warehouse</t>
        </r>
      </text>
    </comment>
  </commentList>
</comments>
</file>

<file path=xl/sharedStrings.xml><?xml version="1.0" encoding="utf-8"?>
<sst xmlns="http://schemas.openxmlformats.org/spreadsheetml/2006/main" count="1691" uniqueCount="1028">
  <si>
    <t>X</t>
  </si>
  <si>
    <t>Liczba pracowników przyjętych</t>
  </si>
  <si>
    <t>Liczba pracowników zwolnionych</t>
  </si>
  <si>
    <t>Przeciętne zatrudnienie:</t>
  </si>
  <si>
    <t>Rzeczowe aktywa trwałe - struktura własnościowa</t>
  </si>
  <si>
    <t>Okres</t>
  </si>
  <si>
    <t>Podział zysku netto</t>
  </si>
  <si>
    <t>Działalność kontynuowana</t>
  </si>
  <si>
    <t>Krótkoterminowe świadczenia pracownicze (wynagrodzenia i narzuty)</t>
  </si>
  <si>
    <t>Nagrody jubileuszowe</t>
  </si>
  <si>
    <t>Świadczenia po okresie zatrudnienia</t>
  </si>
  <si>
    <t>Świadczenia z tytułu rozwiązania stosunku pracy</t>
  </si>
  <si>
    <t xml:space="preserve">Świadczenia pracownicze w formie akcji własnych </t>
  </si>
  <si>
    <t>PLN</t>
  </si>
  <si>
    <t>EUR</t>
  </si>
  <si>
    <t>USD</t>
  </si>
  <si>
    <t>Rezerwy na nagrody jubileuszowe</t>
  </si>
  <si>
    <t>Rezerwy na urlopy wypoczynkowe</t>
  </si>
  <si>
    <t>Rezerwy na pozostałe świadczenia</t>
  </si>
  <si>
    <t>Razem, w tym:</t>
  </si>
  <si>
    <t>Rezerwy na pozostałe świadczenia pracownicze</t>
  </si>
  <si>
    <t>Utworzenie rezerwy</t>
  </si>
  <si>
    <t>Świadczenia wypłacane Członkom Zarządu</t>
  </si>
  <si>
    <t xml:space="preserve"> Razem </t>
  </si>
  <si>
    <t>Rotacja zatrudnienia:</t>
  </si>
  <si>
    <t>Razem</t>
  </si>
  <si>
    <t>Dodatnie różnice kursowe</t>
  </si>
  <si>
    <t>Ujemne różnice kursowe</t>
  </si>
  <si>
    <t>Amortyzacja</t>
  </si>
  <si>
    <t>Zużycie materiałów i energii</t>
  </si>
  <si>
    <t>Usługi obce</t>
  </si>
  <si>
    <t>Podatki i opłaty</t>
  </si>
  <si>
    <t>Pozostałe koszty rodzajowe</t>
  </si>
  <si>
    <t>Wartość sprzedanych towarów i materiałów</t>
  </si>
  <si>
    <t>Zmiana stanu produktów</t>
  </si>
  <si>
    <t>Amortyzacja środków trwałych</t>
  </si>
  <si>
    <t>Amortyzacja wartości niematerialnych</t>
  </si>
  <si>
    <t>Bieżący podatek dochodowy</t>
  </si>
  <si>
    <t>Odroczony podatek dochodowy</t>
  </si>
  <si>
    <t>Związany z powstaniem i odwróceniem się różnic przejściowych</t>
  </si>
  <si>
    <t>Obciążenie podatkowe wykazane w skonsolidowanym rachunku zysków i strat</t>
  </si>
  <si>
    <t>Przyspieszona amortyzacja podatkowa</t>
  </si>
  <si>
    <t xml:space="preserve">Wartości niematerialne </t>
  </si>
  <si>
    <t>Rzeczowe aktywa trwałe</t>
  </si>
  <si>
    <t>Kredyty i pożyczki</t>
  </si>
  <si>
    <t>amortyzacja wartości niematerialnych</t>
  </si>
  <si>
    <t>amortyzacja rzeczowych aktywów trwałych</t>
  </si>
  <si>
    <t>bilansowa zmiana stanu zapasów</t>
  </si>
  <si>
    <t>wartość zapasów przejęta w wyniku objęcia kontroli (stan zapasów jednostki zależnej na dzień objęcia kontroli ze znakiem "-")</t>
  </si>
  <si>
    <t>wartość zapasów wyłączona w wyniku utraty kontroli (stan zapasów jednostki zależnej na dzień utraty kontroli ze znakiem "+")</t>
  </si>
  <si>
    <t>bilansowa zmiana stanu rezerw na świadczenia pracownicze</t>
  </si>
  <si>
    <t>wartość rezerw przejęta w wyniku objęcia kontroli (stan rezerw jednostki zależnej na dzień objęcia kontroli ze znakiem "-")</t>
  </si>
  <si>
    <t>wartość rezerw wyłączona w wyniku utraty kontroli (stan rezerw jednostki zależnej na dzień utraty kontroli ze znakiem "+")</t>
  </si>
  <si>
    <t>stan należności przejęty w wyniku objęcia kontroli (stan należności jednostki zależnej na dzień objęcia kontroli ze znakiem "-")</t>
  </si>
  <si>
    <t>stan należności wyłączony w wyniku utraty kontroli (stan należności jednostki zależnej na dzień utraty kontroli ze znakiem "+")</t>
  </si>
  <si>
    <t>Minus środki pieniężne i ich ekwiwalenty</t>
  </si>
  <si>
    <t>Zadłużenie netto</t>
  </si>
  <si>
    <t>Kapitał własny</t>
  </si>
  <si>
    <t>Kapitały rezerwowe z tytułu niezrealizowanych zysków netto</t>
  </si>
  <si>
    <t>Kapitał razem</t>
  </si>
  <si>
    <t>Kapitał i zadłużenie netto</t>
  </si>
  <si>
    <t>Wskaźnik dźwigni</t>
  </si>
  <si>
    <t>Tytuł zobowiązania</t>
  </si>
  <si>
    <t>Suma</t>
  </si>
  <si>
    <t>Administracja</t>
  </si>
  <si>
    <t>Dział sprzedaży</t>
  </si>
  <si>
    <t>Pozostali</t>
  </si>
  <si>
    <t>Data przejęcia</t>
  </si>
  <si>
    <t>Procent przejętych instrumentów kapitałowych z prawem głosu</t>
  </si>
  <si>
    <t>Koszt połączenia jednostek gospodarczych</t>
  </si>
  <si>
    <t>Wartość godziwa aktywów netto jednostki przejmowanej przypadająca na jednostkę przejmującą</t>
  </si>
  <si>
    <t>Wartość ogółem</t>
  </si>
  <si>
    <t>Akcjonariusz</t>
  </si>
  <si>
    <t>Rodzaj
uprzywilejo-
wania akcji</t>
  </si>
  <si>
    <t>Rodzaj
ograniczenia
praw do akcji</t>
  </si>
  <si>
    <t>Wartość
serii / emisji
wg wartości
nominalnej</t>
  </si>
  <si>
    <t xml:space="preserve">Sposób
pokrycia
kapitału </t>
  </si>
  <si>
    <t>% kapitału akcyjnego</t>
  </si>
  <si>
    <t xml:space="preserve">Liczba głosów </t>
  </si>
  <si>
    <t>% głosów</t>
  </si>
  <si>
    <t>Pożyczki</t>
  </si>
  <si>
    <t>- długoterminowe</t>
  </si>
  <si>
    <t>- krótkoterminowe</t>
  </si>
  <si>
    <t>x</t>
  </si>
  <si>
    <t>Kredyty i pożyczki razem</t>
  </si>
  <si>
    <t>wartość
w walucie</t>
  </si>
  <si>
    <t>wartość 
w PLN</t>
  </si>
  <si>
    <t>Kredyty i pożyczki struktura walutowa:</t>
  </si>
  <si>
    <t>Zmiana stanu rezerw wynika z następujących pozycji:</t>
  </si>
  <si>
    <t>Zmiana stanu zapasów wynika z następujących pozycji:</t>
  </si>
  <si>
    <t>Należności handlowe brutto</t>
  </si>
  <si>
    <t>- od jednostek powiazanych</t>
  </si>
  <si>
    <t>- od pozostałych jednostek</t>
  </si>
  <si>
    <t>Pozostałe należności brutto</t>
  </si>
  <si>
    <t>Zmniejszenia w tym:</t>
  </si>
  <si>
    <t>Zmniejszenia, z tytułu:</t>
  </si>
  <si>
    <t>Zwiększenia, z tytułu:</t>
  </si>
  <si>
    <t>Wartość bilansowa brutto na początek okresu</t>
  </si>
  <si>
    <t>Wartość bilansowa brutto na koniec okresu</t>
  </si>
  <si>
    <t>Odpisy aktualizujące z tytułu utraty wartości na początek okresu</t>
  </si>
  <si>
    <t>Odpisy aktualizujące z tytułu utraty wartości na koniec okresu</t>
  </si>
  <si>
    <t>Zwiększenia, w tym:</t>
  </si>
  <si>
    <t>Koszt wytworzenia sprzedanych produktów i usług</t>
  </si>
  <si>
    <t>Przychody ze sprzedaży usług</t>
  </si>
  <si>
    <t>Przychody ze sprzedaży produktów</t>
  </si>
  <si>
    <t>Przychody ze sprzedaży towarów i materiałów</t>
  </si>
  <si>
    <t>Zysk (strata) netto na jedną akcję (w zł)</t>
  </si>
  <si>
    <t>Pozostałe aktywa finansowe</t>
  </si>
  <si>
    <t xml:space="preserve">Pozostałe należności </t>
  </si>
  <si>
    <t>Wynik finansowy bieżącego okresu</t>
  </si>
  <si>
    <r>
      <t xml:space="preserve">Świadczenia </t>
    </r>
    <r>
      <rPr>
        <b/>
        <sz val="8"/>
        <rFont val="Arial"/>
        <family val="2"/>
        <charset val="238"/>
      </rPr>
      <t>wypłacone lub należne pozostałym członkom głównej kadry kierowniczej</t>
    </r>
  </si>
  <si>
    <t>Środki pieniężne kasie i na rachunkach bankowych:</t>
  </si>
  <si>
    <t>Dotacje</t>
  </si>
  <si>
    <t>Nieruchomości inwestycyjne</t>
  </si>
  <si>
    <t xml:space="preserve">Skonsolidowany rachunek przepływów pieniężnych </t>
  </si>
  <si>
    <t>SKONSOLIDOWANY RACHUNEK ZYSKÓW I STRAT</t>
  </si>
  <si>
    <t>Zestawienie zmian w skosolidowanym kapitale własnym</t>
  </si>
  <si>
    <t>Koszt własny sprzedaży</t>
  </si>
  <si>
    <t>Zysk (strata) brutto</t>
  </si>
  <si>
    <t>Zysk (strata) netto</t>
  </si>
  <si>
    <t>Liczba udziałów/akcji w sztukach</t>
  </si>
  <si>
    <t>Wartość księgowa na akcję (zł/euro)</t>
  </si>
  <si>
    <t>Zysk (strata) netto na akcję zwykłą (zł/euro)</t>
  </si>
  <si>
    <t>Zysk (strata) netto na jedną akcję z działalności kontynuowanej (w zł)</t>
  </si>
  <si>
    <t>Zysk (strata) netto podmiotu dominującego</t>
  </si>
  <si>
    <t>Podstawowy za okres obrotowy</t>
  </si>
  <si>
    <t>Rozwodniony za okres obrotowy</t>
  </si>
  <si>
    <t>Pozostałe zobowiązania finansowe</t>
  </si>
  <si>
    <t>Rezerwy z tytułu odroczonego podatku dochodowego</t>
  </si>
  <si>
    <t>Emisja akcji</t>
  </si>
  <si>
    <t xml:space="preserve">Inne, niż wpłaty na rzecz właścicieli, wydatki z tytułu podziału zysku </t>
  </si>
  <si>
    <t>Podmiot powiązany</t>
  </si>
  <si>
    <t>Sprzedaż na rzecz podmiotów powiązanych</t>
  </si>
  <si>
    <t>Zakupy od podmiotów powiązanych</t>
  </si>
  <si>
    <t>Wartości niematerialne - struktura własnościowa</t>
  </si>
  <si>
    <t>Wartości niematerialne - ograniczenie w dysponowaniu</t>
  </si>
  <si>
    <t>Wartość bilansowa wartości niematerialnych podlegających ograniczeniu w dysponowaniu lub stanowiących zabezpieczenie</t>
  </si>
  <si>
    <t>Wartość firmy (netto)</t>
  </si>
  <si>
    <t>Wartość firmy przejęta w ramach połączenia jednostek gospodarczych</t>
  </si>
  <si>
    <t>Nadwyżka udziału jednostki przejmującej w wartości godziwej aktywów netto nad kosztem połączenia*</t>
  </si>
  <si>
    <t>- połączenia jednostek gospodarczych</t>
  </si>
  <si>
    <t>Nazwa spółki, forma prawna, miejscowość, w której mieści się siedziba zarządu</t>
  </si>
  <si>
    <t>- nabycia środków trwałych</t>
  </si>
  <si>
    <t>- wytworzenia we własnym zakresie środków trwałych</t>
  </si>
  <si>
    <t>- zawartych umów leasingu</t>
  </si>
  <si>
    <t>- przeszacowania</t>
  </si>
  <si>
    <t>- likwidacji</t>
  </si>
  <si>
    <t xml:space="preserve">- sprzedaży spółki zależnej </t>
  </si>
  <si>
    <t>-  wniesienia aportu</t>
  </si>
  <si>
    <t>- amortyzacji</t>
  </si>
  <si>
    <t>- sprzedaży</t>
  </si>
  <si>
    <t>Różnice kursowe netto z przeliczenia sprawozdania finansowego na walutę prezentacji</t>
  </si>
  <si>
    <r>
      <t>Koszty prac rozwojowych</t>
    </r>
    <r>
      <rPr>
        <b/>
        <vertAlign val="superscript"/>
        <sz val="8"/>
        <color indexed="8"/>
        <rFont val="Arial"/>
        <family val="2"/>
        <charset val="238"/>
      </rPr>
      <t>1</t>
    </r>
  </si>
  <si>
    <r>
      <t>Znaki towarowe</t>
    </r>
    <r>
      <rPr>
        <b/>
        <vertAlign val="superscript"/>
        <sz val="8"/>
        <rFont val="Arial"/>
        <family val="2"/>
        <charset val="238"/>
      </rPr>
      <t>2</t>
    </r>
  </si>
  <si>
    <r>
      <t>Patenty i licencje</t>
    </r>
    <r>
      <rPr>
        <b/>
        <vertAlign val="superscript"/>
        <sz val="8"/>
        <color indexed="8"/>
        <rFont val="Arial"/>
        <family val="2"/>
        <charset val="238"/>
      </rPr>
      <t>2</t>
    </r>
  </si>
  <si>
    <r>
      <t>Oprogramowanie komputerowe</t>
    </r>
    <r>
      <rPr>
        <b/>
        <vertAlign val="superscript"/>
        <sz val="8"/>
        <rFont val="Arial"/>
        <family val="2"/>
        <charset val="238"/>
      </rPr>
      <t>2</t>
    </r>
  </si>
  <si>
    <t>Zmniejszenia stanu z tytułu spadku udziału wskutek rozwodnienia</t>
  </si>
  <si>
    <t xml:space="preserve"> </t>
  </si>
  <si>
    <t>Inwestycje długoterminowe</t>
  </si>
  <si>
    <t>- z tytułu podatków, z wyjątkiem podatku dochodowego od osób prawnych</t>
  </si>
  <si>
    <t>Inwestycje krótkoterminowe</t>
  </si>
  <si>
    <t>Czynne rozliczenia międzyokresowe kosztów</t>
  </si>
  <si>
    <t>Akcje własne (-)</t>
  </si>
  <si>
    <t>Na początek okresu</t>
  </si>
  <si>
    <t>Dywidendy wypłacone przez jednostki zależne</t>
  </si>
  <si>
    <t>Nabycie spółki</t>
  </si>
  <si>
    <t>Zmiany w strukturze udziałowców w jednostkach zależnych</t>
  </si>
  <si>
    <t>Udział w wyniku jednostek zależnych</t>
  </si>
  <si>
    <t>Na koniec okresu</t>
  </si>
  <si>
    <t>Zobowiązania z tytułu pozostałych podatków, ceł, ubezpieczeń społecznych i innych, z wyjątkiem podatku dochodowego od osób prawnych</t>
  </si>
  <si>
    <t>Odpisy aktualizujące</t>
  </si>
  <si>
    <t>- wykorzystanie odpisów aktualizujących</t>
  </si>
  <si>
    <t>- rozwiązanie odpisów aktualizujących w związku ze spłatą należności</t>
  </si>
  <si>
    <t>- zakończenie postępowań</t>
  </si>
  <si>
    <t>- dokonanie odpisów na należności przeterminowane i sporne</t>
  </si>
  <si>
    <t>- dowiązanie odpisów w związku z umorzeniem układu</t>
  </si>
  <si>
    <t>Zmiany stanu odpisów aktualizujących wartość należności handlowych</t>
  </si>
  <si>
    <t>Pozostałe należności, w tym:</t>
  </si>
  <si>
    <t>Pozostałe rozliczenia międzyokresowe</t>
  </si>
  <si>
    <t>Kapitał zakładowy struktura cd:</t>
  </si>
  <si>
    <t>Zmiany kapitału zakładowego:</t>
  </si>
  <si>
    <t>Kapitał zakładowy na początek okresu</t>
  </si>
  <si>
    <t>Kapitał zakładowy na koniec okresu</t>
  </si>
  <si>
    <t xml:space="preserve">Razem pozostałe zobowiązania </t>
  </si>
  <si>
    <t xml:space="preserve">Zysk (strata) netto </t>
  </si>
  <si>
    <t xml:space="preserve">Wynagrodzenia </t>
  </si>
  <si>
    <t>Koszt wytworzenia produktów na własne potrzeby jednostki (wielkość ujemna)</t>
  </si>
  <si>
    <t>Koszty sprzedaży (wielkość ujemna)</t>
  </si>
  <si>
    <t>Koszty ogólnego zarządu (wielkość ujemna)</t>
  </si>
  <si>
    <t>Inne zobowiązania długoterminowe</t>
  </si>
  <si>
    <t>Zysk ze zbycia majątku trwałego</t>
  </si>
  <si>
    <t>Strata ze zbycia majątku trwałego</t>
  </si>
  <si>
    <t>Dotyczący roku obrotowego</t>
  </si>
  <si>
    <t>Korekty dotyczące lat ubiegłych</t>
  </si>
  <si>
    <t>zwiększenia</t>
  </si>
  <si>
    <t>zmniejszenia</t>
  </si>
  <si>
    <t>Suma ujemnych różnic przejściowych</t>
  </si>
  <si>
    <t>stawka podatkowa</t>
  </si>
  <si>
    <t>Aktywa z tytułu odroczonego podatku</t>
  </si>
  <si>
    <t>Suma dodatnich różnic przejściowych</t>
  </si>
  <si>
    <t>Wartości niematerialne w budowie</t>
  </si>
  <si>
    <t>Kwoty zobowiązań umownych do nabycia w przyszłości wartości niematerialnych</t>
  </si>
  <si>
    <t xml:space="preserve"> Należności leasingowe długoterminowe</t>
  </si>
  <si>
    <t xml:space="preserve"> Należności długoterminowe pozostałe</t>
  </si>
  <si>
    <t xml:space="preserve"> Należności leasingowe krótkoterminowe</t>
  </si>
  <si>
    <t>91-180</t>
  </si>
  <si>
    <t>Jednostki powiązane</t>
  </si>
  <si>
    <t>Stan odpisów aktualizujących wartość należności handlowych od jednostek powiązanych na koniec okresu</t>
  </si>
  <si>
    <t>Jednostki pozostałe</t>
  </si>
  <si>
    <t>Stan odpisów aktualizujących wartość należności handlowych od jednostek pozostałych na koniec okresu</t>
  </si>
  <si>
    <t>Stan odpisów aktualizujących wartość należności handlowych ogółem na koniec okresu</t>
  </si>
  <si>
    <t>od jednostek powiązanych</t>
  </si>
  <si>
    <t>od pozostałych jednostek</t>
  </si>
  <si>
    <t xml:space="preserve"> - od Zarządu i Rady Nadzorczej</t>
  </si>
  <si>
    <t>zobowiązania leasingowe</t>
  </si>
  <si>
    <t>zobowiązania wyceniane w wartości godziwej przez wynik finansowy</t>
  </si>
  <si>
    <t xml:space="preserve">Razem zobowiązania finansowe </t>
  </si>
  <si>
    <t>Uzyskane kary, grzywny i odszkodowania</t>
  </si>
  <si>
    <t>Darowizny</t>
  </si>
  <si>
    <t xml:space="preserve">Pozostałe przychody operacyjne </t>
  </si>
  <si>
    <t xml:space="preserve">Pozostałe koszty operacyjne </t>
  </si>
  <si>
    <t>Dywidendy otrzymane</t>
  </si>
  <si>
    <t>Nadwyżka dodatnich różnic kursowych</t>
  </si>
  <si>
    <t>Koszty z tytułu odsetek</t>
  </si>
  <si>
    <t>Nadwyżka ujemnych różnic kursowych</t>
  </si>
  <si>
    <t>Zysk przed opodatkowaniem</t>
  </si>
  <si>
    <t>G. Środki pieniężne na koniec okresu</t>
  </si>
  <si>
    <t>Data rejestracji</t>
  </si>
  <si>
    <t>hiperinflacja</t>
  </si>
  <si>
    <t>tytuł</t>
  </si>
  <si>
    <t>Wartość jednostkowa</t>
  </si>
  <si>
    <t>Seria/emisja rodzaj akcji</t>
  </si>
  <si>
    <t>Kapitał z aktualizacji wyceny</t>
  </si>
  <si>
    <t>Kapitał rezerwowy</t>
  </si>
  <si>
    <t>Podatek odroczony z tyt. powyższej korekty</t>
  </si>
  <si>
    <t>Wynik z tytułu zabezpieczeń przepływów pieniężnych</t>
  </si>
  <si>
    <t>Podział/ pokrycie zysku/straty netto</t>
  </si>
  <si>
    <t xml:space="preserve">Zwiększenia w okresie </t>
  </si>
  <si>
    <t xml:space="preserve">Zmniejszenia w okresie </t>
  </si>
  <si>
    <t>Suma kredytów i pożyczek, w tym</t>
  </si>
  <si>
    <t>Rezerwy na odprawy emerytalne i rentowe</t>
  </si>
  <si>
    <t>Zysk (strata) netto na jedną akcję z działalności zaniechanej (w zł)</t>
  </si>
  <si>
    <t>Przychody ze sprzedaży</t>
  </si>
  <si>
    <t>AKTYWA</t>
  </si>
  <si>
    <t>A. Przepływy pieniężne netto z działalności operacyjnej</t>
  </si>
  <si>
    <t>B. Przepływy pieniężne netto z działalności inwestycyjnej</t>
  </si>
  <si>
    <t>C. Przepływy pieniężne netto z działalności finansowej</t>
  </si>
  <si>
    <t>D. Przepływy pieniężne netto razem</t>
  </si>
  <si>
    <t>E. Bilansowa zmiana stanu środków pieniężnych, w tym</t>
  </si>
  <si>
    <t>F. Środki pieniężne na początek okresu</t>
  </si>
  <si>
    <t>Związany z obniżeniem stawek podatku dochodowego</t>
  </si>
  <si>
    <t>Rezerwa na pozostałe świadczenia pracownicze</t>
  </si>
  <si>
    <t>Rezerwa na niewykorzystane urlopy</t>
  </si>
  <si>
    <t>Pozostałe rezerwy</t>
  </si>
  <si>
    <t>Odpisy aktualizujące udziały w innych jednostkach</t>
  </si>
  <si>
    <t>NOTA</t>
  </si>
  <si>
    <t>Akcje i udziały w jednostkach podporządkowanych nie objętych konsolidacją</t>
  </si>
  <si>
    <t>- za badanie rocznego sprawozdania finansowego i skonsolidowanego sprawozdania finansowego</t>
  </si>
  <si>
    <t>Wynagrodzenia i ubezpieczenia społeczne płatne w następnych okresach</t>
  </si>
  <si>
    <t>Zwiększenie stanu z tytułu przejęcia jednostki</t>
  </si>
  <si>
    <t>Inne zmiany wartości bilansowej</t>
  </si>
  <si>
    <t>Odpisy aktualizujące z tytułu utraty wartości ujęte w trakcie okresu</t>
  </si>
  <si>
    <t>Wartość firmy:</t>
  </si>
  <si>
    <t>Oprocentowane kredyty i pożyczki</t>
  </si>
  <si>
    <t>Zamienne akcje uprzywilejowane</t>
  </si>
  <si>
    <t>Zobowiązania z tytułu dostaw i usług oraz pozostałe zobowiązania</t>
  </si>
  <si>
    <t>Zobowiązania krótkoterminowe</t>
  </si>
  <si>
    <t>Zobowiązania długoterminowe</t>
  </si>
  <si>
    <t>Przychody finansowe</t>
  </si>
  <si>
    <t>Wyszczególnienie</t>
  </si>
  <si>
    <t>Pozostałe zmiany</t>
  </si>
  <si>
    <t>Grunty</t>
  </si>
  <si>
    <t>Budynki i   budowle</t>
  </si>
  <si>
    <t>Maszyny
i urządzenia</t>
  </si>
  <si>
    <t>nota</t>
  </si>
  <si>
    <t>Rozliczenia międzyokresowe</t>
  </si>
  <si>
    <t>Aktywa z tytułu odroczonego podatku dochodowego</t>
  </si>
  <si>
    <t>Należności handlowe</t>
  </si>
  <si>
    <t>Środki pieniężne i ich ekwiwalenty</t>
  </si>
  <si>
    <t>AKTYWA  RAZEM</t>
  </si>
  <si>
    <t>w tę kolumnę należy wpisać dane według wzoru</t>
  </si>
  <si>
    <t>wzór</t>
  </si>
  <si>
    <t>Nazwa jednostki:</t>
  </si>
  <si>
    <t>ABC S.A.</t>
  </si>
  <si>
    <t>Adres siedziby:</t>
  </si>
  <si>
    <t>Początek roku:</t>
  </si>
  <si>
    <t>Koniec roku:</t>
  </si>
  <si>
    <t>Kapitał zakładowy</t>
  </si>
  <si>
    <t>Pozostałe kapitały</t>
  </si>
  <si>
    <t>Rezerwa na świadczenia emerytalne i podobne</t>
  </si>
  <si>
    <t>Zobowiązania handlowe</t>
  </si>
  <si>
    <t>PASYWA  RAZEM</t>
  </si>
  <si>
    <t xml:space="preserve">Dane finasnowe sporządzone w </t>
  </si>
  <si>
    <t>Pozostałe przychody operacyjne</t>
  </si>
  <si>
    <t>Pozostałe koszty operacyjne</t>
  </si>
  <si>
    <t>Zysk (strata) na działalności operacyjnej</t>
  </si>
  <si>
    <t>Zysk (strata) netto z działalności kontynuowanej</t>
  </si>
  <si>
    <t>Zysk (strata) z działalności zaniechanej</t>
  </si>
  <si>
    <t>DZIAŁALNOŚĆ OPERACYJNA</t>
  </si>
  <si>
    <t>Korekty razem:</t>
  </si>
  <si>
    <t>Zyski (straty) z tytułu różnic kursowych</t>
  </si>
  <si>
    <t>Zysk (strata) z działalności inwestycyjnej</t>
  </si>
  <si>
    <t>Zmiana stanu rezerw</t>
  </si>
  <si>
    <t>Gotówka z działalności operacyjnej</t>
  </si>
  <si>
    <t>Podatek dochodowy (zapłacony) / zwrócony</t>
  </si>
  <si>
    <t>Przepływy pieniężne netto z działalności operacyjnej</t>
  </si>
  <si>
    <t>DZIAŁALNOŚĆ INWESTYCYJNA</t>
  </si>
  <si>
    <t>Przychody z tytułu odsetek</t>
  </si>
  <si>
    <t>Przepływy pieniężne netto z działalności inwestycyjnej</t>
  </si>
  <si>
    <t>DZIAŁALNOŚĆ FINANSOWA</t>
  </si>
  <si>
    <t>Inne wpływy finansowe</t>
  </si>
  <si>
    <t>Wykup dłużnych papierów wartościowych</t>
  </si>
  <si>
    <t>Z tytułu innych zobowiązań finansowych</t>
  </si>
  <si>
    <t>Przepływy pieniężne netto z działalności finansowej</t>
  </si>
  <si>
    <t>- zmiana stanu środków pieniężnych z tytułu różnic kursowych</t>
  </si>
  <si>
    <t>Wpływy</t>
  </si>
  <si>
    <t>Wydatki</t>
  </si>
  <si>
    <t>tys. zł / zł</t>
  </si>
  <si>
    <t>stan zobowiązań operacyjnych przejęty w wyniku objęcia kontroli (stan zobowiązań jednostki zależnej na dzień objęcia kontroli ze znakiem "-")</t>
  </si>
  <si>
    <t>Zmniejszenie stanu z tytułu sprzedaży spółki zależnej</t>
  </si>
  <si>
    <t>Odpisy aktualizujące wartość należności spornych</t>
  </si>
  <si>
    <t>Koszty wypłaconych świadczeń</t>
  </si>
  <si>
    <t>Rozwiązanie rezerwy</t>
  </si>
  <si>
    <t>Wykorzystane</t>
  </si>
  <si>
    <t>Rozwiązane</t>
  </si>
  <si>
    <t>GBP</t>
  </si>
  <si>
    <t>CHF</t>
  </si>
  <si>
    <t>Ogółem</t>
  </si>
  <si>
    <t>krótkoterminowe</t>
  </si>
  <si>
    <t>długoterminowe</t>
  </si>
  <si>
    <t>Środki pieniężne w bilansie</t>
  </si>
  <si>
    <t>Środki pieniężne i ich ekwiwalenty ogółem wykazane w rachunku przepływów pieniężnych</t>
  </si>
  <si>
    <t>Odsetki i udziały w zyskach (dywidendy) składają się z:</t>
  </si>
  <si>
    <t>odsetki zapłacone od udzielonych pożyczek</t>
  </si>
  <si>
    <t>odsetki zapłacone od kredytów</t>
  </si>
  <si>
    <t>odsetki otrzymane</t>
  </si>
  <si>
    <t>odsetki zapłacone od długoterminowych należności</t>
  </si>
  <si>
    <t>odsetki naliczone od udzielonych pożyczek</t>
  </si>
  <si>
    <t>odsetki naliczone od kredytów i pożyczek</t>
  </si>
  <si>
    <t>Zysk (strata) z działalności inwestycyjnej wynika z:</t>
  </si>
  <si>
    <t>Zmiana należności wynika z następujących pozycji:</t>
  </si>
  <si>
    <t>zmiana stanu należności krótkoterminowych wynikająca z bilansu</t>
  </si>
  <si>
    <t>zmiana stanu należności długoterminowych wynikająca z bilansu</t>
  </si>
  <si>
    <t>korekta o zmianę stanu należności z tytułu zbycia rzeczowych aktywów trwałych</t>
  </si>
  <si>
    <t>korekta o zmianę stanu należności z tytułu zbycia inwestycji niefinansowych</t>
  </si>
  <si>
    <t>korekta o zmianę stanu należności z tytułu zbycia inwestycji finansowych</t>
  </si>
  <si>
    <t>zmiana stanu zobowiązań krótkoterminowych wynikająca z bilansu</t>
  </si>
  <si>
    <t>korekta o zmianę stanu zobowiązań z tytułu nabycia rzeczowych aktywów trwałych</t>
  </si>
  <si>
    <t>korekta o zmianę stanu zobowiązań z tytułu nabycia aktywów finansowych</t>
  </si>
  <si>
    <t>Na wartość pozycji "inne korekty" składają się:</t>
  </si>
  <si>
    <t>Wrocław, ul. B.Prusa 5</t>
  </si>
  <si>
    <t>Podatek dochodowy wykazany w RZiS</t>
  </si>
  <si>
    <t>KOSZTY AMORTYZACJI  I ODPISÓW AKTUALIZUJĄCYCH UJĘTE W RZIS</t>
  </si>
  <si>
    <t>Zmiana stanu instrumentów finansowych</t>
  </si>
  <si>
    <t>Różnice kursowe z wyceny bilansowej</t>
  </si>
  <si>
    <t>Aktywa pieniężne kwalifikowane jako ekwiwalenty środków pieniężnych na potrzeby rachunku przepływów pieniężnych</t>
  </si>
  <si>
    <t>Udział w zyskach (stratach) netto jednostek rozliczanych metodą praw własności</t>
  </si>
  <si>
    <t>Należności z tytułu bieżącego podatku dochodowego</t>
  </si>
  <si>
    <t>Kapitały własne akcjonariuszy jednostki dominującej</t>
  </si>
  <si>
    <t>Kapitał zapasowy ze sprzedaży akcji powyżej ceny nominalnej</t>
  </si>
  <si>
    <t xml:space="preserve">Kapitały własne </t>
  </si>
  <si>
    <t xml:space="preserve">Zobowiązania długoterminowe </t>
  </si>
  <si>
    <t>Zobowiązania z tytułu bieżącego podatku dochodowego</t>
  </si>
  <si>
    <t>Kapitał własny akcjonariuszy jednostki dominującej</t>
  </si>
  <si>
    <t>Razem kapitały własne</t>
  </si>
  <si>
    <t>PASYWA</t>
  </si>
  <si>
    <t>Zmiany zasad (polityki) rachunkowości</t>
  </si>
  <si>
    <t>Korekty z tyt. błędów podstawowych</t>
  </si>
  <si>
    <t>Kapitał własny po korektach</t>
  </si>
  <si>
    <t>Koszt emisji akcji</t>
  </si>
  <si>
    <t xml:space="preserve">Ujemne różnice przejściowe będące podstawą do tworzenia aktywa z tytułu podatku odroczonego </t>
  </si>
  <si>
    <t xml:space="preserve">Dodatnie różnice przejściowe będące podstawą do tworzenia rezerwy z tytułu podatku odroczonego </t>
  </si>
  <si>
    <t>Amortyzacja:</t>
  </si>
  <si>
    <t>bilansowa zmiana stanu rezerw na zobowiązania</t>
  </si>
  <si>
    <t>Zmiana stanu zobowiązań krótkoterminowych, z wyjątkiem zobowiązań finansowych, wynika z następujących pozycji:</t>
  </si>
  <si>
    <t>stan zobowiązań operacyjnych wyłączony w wyniku utraty kontroli (stan zobowiązań jednostki zależnej na dzień utraty kontroli ze znakiem "+")</t>
  </si>
  <si>
    <t>01.01.200X - 31.12.200X</t>
  </si>
  <si>
    <t>31.12.200X</t>
  </si>
  <si>
    <t>01.01.200(X-1) - 31.12.200(X-1)</t>
  </si>
  <si>
    <t>01.01.200(X-1)</t>
  </si>
  <si>
    <t>31.12.200(X-1)</t>
  </si>
  <si>
    <t>Bieżący rok obrotowy:</t>
  </si>
  <si>
    <t>Poprzedni rok obrotowy</t>
  </si>
  <si>
    <t>Pozostałe zobowiązania krótkoterminowe</t>
  </si>
  <si>
    <t xml:space="preserve"> Instrumenty finansowe utrzymywane do terminu wymagalności</t>
  </si>
  <si>
    <t>- nabycia</t>
  </si>
  <si>
    <t>Składki na ubezpieczenie społeczne (ZUS)</t>
  </si>
  <si>
    <t>Akcyza</t>
  </si>
  <si>
    <t>Opłaty celne</t>
  </si>
  <si>
    <t>Bierne rozliczenia międzyokresowe</t>
  </si>
  <si>
    <t>Rozliczenia międzyokresowe przychodów</t>
  </si>
  <si>
    <t>Zysk (strata) przed opodatkowaniem</t>
  </si>
  <si>
    <t>Podatek dochodowy</t>
  </si>
  <si>
    <t>Odpisy aktualizujące należności</t>
  </si>
  <si>
    <t>Liczba akcji</t>
  </si>
  <si>
    <t>Aktywo z tytułu podatku odroczonego</t>
  </si>
  <si>
    <t>Rezerwa z tytułu podatku odroczonego – działalność kontynuowana</t>
  </si>
  <si>
    <t>Rezerwa z tytułu podatku odroczonego – działalność zaniechana</t>
  </si>
  <si>
    <t>Aktywa/Rezerwa netto z tytułu podatku odroczonego</t>
  </si>
  <si>
    <t xml:space="preserve">Zysk netto z działalności kontynuowanej </t>
  </si>
  <si>
    <t xml:space="preserve">Strata na działalności zaniechanej </t>
  </si>
  <si>
    <t>Wyliczenie zysku na jedną akcje - założenia</t>
  </si>
  <si>
    <t>Efekt rozwodnienia:</t>
  </si>
  <si>
    <t xml:space="preserve"> - odsetki od umarzalnych akcji uprzywilejowanych zamiennych na akcje zwykłe</t>
  </si>
  <si>
    <t xml:space="preserve"> - odsetki od obligacji zamiennych na akcje</t>
  </si>
  <si>
    <t xml:space="preserve"> -  instrument rozwadniający zysk 1</t>
  </si>
  <si>
    <t xml:space="preserve">Zysk wykazany dla potrzeb wyliczenia wartości rozwodnionego zysku przypadającego na jedną akcję </t>
  </si>
  <si>
    <t>Średnia ważona liczba akcji wykazana dla potrzeb wyliczenia wartości podstawowego zysku  na jedną akcję w szt.</t>
  </si>
  <si>
    <t>Efekt rozwodnienia liczby akcji zwykłych</t>
  </si>
  <si>
    <t xml:space="preserve"> - opcje na akcje</t>
  </si>
  <si>
    <t xml:space="preserve"> - obligacje zamienne na akcje</t>
  </si>
  <si>
    <t xml:space="preserve"> - instrument rozwadniający zysk 1</t>
  </si>
  <si>
    <t>Średnia ważona liczba akcji zwykłych wykazana dla potrzeb wyliczenia wartości rozwodnionego zysku na jedną akcję w szt.</t>
  </si>
  <si>
    <t>Liczba wyemitowanych akcji</t>
  </si>
  <si>
    <t>Własne</t>
  </si>
  <si>
    <t>Używane na podstawie umowy najmu, dzierżawy lub innej umowy, w tym umowy leasingu</t>
  </si>
  <si>
    <t>Tytuł zobowiązania / ograniczenia w dysponowaniu</t>
  </si>
  <si>
    <t>Utworzone w ciągu roku obrotowego</t>
  </si>
  <si>
    <t>Korekta z tytułu różnic kursowych</t>
  </si>
  <si>
    <t>Korekta stopy dyskontowej</t>
  </si>
  <si>
    <t>Wobec jednostek powiązanych</t>
  </si>
  <si>
    <t>Wobec jednostek pozostałych</t>
  </si>
  <si>
    <t>Podatek VAT</t>
  </si>
  <si>
    <t>Podatek zryczałtowany u źródła</t>
  </si>
  <si>
    <t>Podatek dochodowy od osób fizycznych</t>
  </si>
  <si>
    <t>Pozostałe zobowiązania</t>
  </si>
  <si>
    <t>Zobowiązania wobec pracowników z tytułu wynagrodzeń</t>
  </si>
  <si>
    <t>Zobowiązania wobec podmiotów powiązanych</t>
  </si>
  <si>
    <t>Zobowiązania wobec wspólnego przedsięwzięcia</t>
  </si>
  <si>
    <t>Inne zobowiązania</t>
  </si>
  <si>
    <t>Zapasy</t>
  </si>
  <si>
    <t>Zysk wykazany dla potrzeb wyliczenia wartości podstawowego zysku przypadającego na jedną akcję</t>
  </si>
  <si>
    <t xml:space="preserve">Wartość udziałów wg ceny nabycia </t>
  </si>
  <si>
    <t>Korekty aktualizujące wartość</t>
  </si>
  <si>
    <t>Wartość bilansowa udziałów</t>
  </si>
  <si>
    <t>Procent posiadanych udziałów</t>
  </si>
  <si>
    <t>Procent posiadanych głosów</t>
  </si>
  <si>
    <t>Zysk / strata netto</t>
  </si>
  <si>
    <t>Wartość aktywów</t>
  </si>
  <si>
    <t>Aktywa trwałe</t>
  </si>
  <si>
    <t>Aktywa obrotowe</t>
  </si>
  <si>
    <t>Wartość zobowiązań</t>
  </si>
  <si>
    <t>Wartość przychodów</t>
  </si>
  <si>
    <t xml:space="preserve"> Pożyczki udzielone, w tym:</t>
  </si>
  <si>
    <t xml:space="preserve"> - dla Zarządu i Rady Nadzorczej</t>
  </si>
  <si>
    <t xml:space="preserve"> Instrumenty zabezpieczające wartość godziwą</t>
  </si>
  <si>
    <t xml:space="preserve"> Instrumenty zabezpieczające przepływy pieniężne</t>
  </si>
  <si>
    <t xml:space="preserve"> Inne</t>
  </si>
  <si>
    <t>Należności długoterminowe</t>
  </si>
  <si>
    <t>RAZEM</t>
  </si>
  <si>
    <t>- inne</t>
  </si>
  <si>
    <t xml:space="preserve">Należności handlowe </t>
  </si>
  <si>
    <t>Stan odpisów aktualizujących wartość należności handlowych na początek okresu</t>
  </si>
  <si>
    <t>Należności handlowe dochodzone na drodze sądowej:</t>
  </si>
  <si>
    <t>Pozostałe należności dochodzone na drodze sądowej:</t>
  </si>
  <si>
    <t>Należności handlowe skierowane na drogę postępowania sądowego</t>
  </si>
  <si>
    <t>Wartość netto należności handlowych dochodzonych na drodze sądowej</t>
  </si>
  <si>
    <t xml:space="preserve"> - długoterminowe</t>
  </si>
  <si>
    <t xml:space="preserve"> - krótkoterminowe</t>
  </si>
  <si>
    <t>Udzielone pożyczki</t>
  </si>
  <si>
    <t>- otrzymania aportu</t>
  </si>
  <si>
    <t>Udzielone pożyczki, w tym:</t>
  </si>
  <si>
    <t>- dla Zarządu i Rady Nadzorczej</t>
  </si>
  <si>
    <t>Odpisy aktualizujące z tytułu utraty wartości</t>
  </si>
  <si>
    <t>Suma netto udzielonych pożyczek</t>
  </si>
  <si>
    <t>Środki
transportu</t>
  </si>
  <si>
    <t>Pozostałe
środki
trwałe</t>
  </si>
  <si>
    <t>Koszty finansowe</t>
  </si>
  <si>
    <t>Wartość firmy</t>
  </si>
  <si>
    <t>Pozostałe</t>
  </si>
  <si>
    <t>Nie przeterminowane</t>
  </si>
  <si>
    <t>Pozostałe świadczenia długoterminowe</t>
  </si>
  <si>
    <t>Zysk (strata) przypisana akcjonariuszom niekontrolującym</t>
  </si>
  <si>
    <t>Kapitał akcjonariuszy niekontrolujących</t>
  </si>
  <si>
    <t>Działalność zaniechana</t>
  </si>
  <si>
    <t>Zysk/(strata) przed opodatkowaniem</t>
  </si>
  <si>
    <t xml:space="preserve">Zysk/ (strata) netto </t>
  </si>
  <si>
    <t>Istotne pozostałe koszty niepieniężne</t>
  </si>
  <si>
    <t>Wyłączenia konsolidacyjne</t>
  </si>
  <si>
    <t>Należności skierowane na drogę postępowania sądowego</t>
  </si>
  <si>
    <t>Należności krótkoterminowe skierowane na drogę sądową netto razem:</t>
  </si>
  <si>
    <t>Nota 1. PRZYCHODY ZE SPRZEDAŻY</t>
  </si>
  <si>
    <t>Nota 2. SEGMENTY OPERACYJNE</t>
  </si>
  <si>
    <t>Nota 3. KOSZTY DZIAŁALNOŚCI OPERACYJNEJ</t>
  </si>
  <si>
    <t>Nota 4. POZOSTAŁE PRZYCHODY I KOSZTY OPERACYJNE</t>
  </si>
  <si>
    <t>Nota 5. PRZYCHODY  I KOSZTY FINANSOWE</t>
  </si>
  <si>
    <t>Nota 6. PODATEK DOCHODOWY I ODROCZONY PODATEK DOCHODOWY</t>
  </si>
  <si>
    <t>RACHUNEK ZYSKÓW I STRAT</t>
  </si>
  <si>
    <t>BILANS</t>
  </si>
  <si>
    <t>RACHUNEK PRZEPŁYWÓW PIENIĘŻNYCH</t>
  </si>
  <si>
    <t>Kurs EUR/PLN</t>
  </si>
  <si>
    <t>- dla danych bilansowych</t>
  </si>
  <si>
    <t>- dla danych rachunku zysków i strat</t>
  </si>
  <si>
    <t>Do przeliczenia danych bilansowych użyto kursu średniego NBP na dzień bilansowy. 
Do przeliczenia pozycji rachunku zysków i strat oraz rachunku przepływów pieniężnych użyto kursu będącego średnią arytmetyczną kursów NBP obowiązujących na ostatni dzień poszczególnych miesięcy danego okresu.</t>
  </si>
  <si>
    <t>Nakłady na prace badawcze i rozwojowe</t>
  </si>
  <si>
    <t>MSR 38.126</t>
  </si>
  <si>
    <t>Różnica z tytułu przekazania aktywów niegotówkowych właścicielom</t>
  </si>
  <si>
    <t>KIMSF 17.15</t>
  </si>
  <si>
    <t>Koszty działalności operacyjnej</t>
  </si>
  <si>
    <t xml:space="preserve">Zużycie materiałów i energii </t>
  </si>
  <si>
    <t xml:space="preserve">Usługi obce </t>
  </si>
  <si>
    <t xml:space="preserve">Ubezpieczenia społeczne i inne świadczenia </t>
  </si>
  <si>
    <t xml:space="preserve">Pozostałe koszty rodzajowe </t>
  </si>
  <si>
    <t>Zysk (strata) ze sprzedaży</t>
  </si>
  <si>
    <t>Rybnik, ul. Raciborska 35a</t>
  </si>
  <si>
    <t>Korekty konsolidacyjne</t>
  </si>
  <si>
    <t>Koszt programu opcji managerskich</t>
  </si>
  <si>
    <t>Włączenie do konsolidacji środków trwałych</t>
  </si>
  <si>
    <t>Pozostałe obciążenia</t>
  </si>
  <si>
    <t>Likwidacja środków trwałych</t>
  </si>
  <si>
    <t>Zysk (strata) na sprzedaży całości lub części udziałów jednostek podporządkowanych</t>
  </si>
  <si>
    <t>Prace rozwojowe</t>
  </si>
  <si>
    <t>Karta kredytowa</t>
  </si>
  <si>
    <t>Obsługa Klienta</t>
  </si>
  <si>
    <t>Pozostali pracownicy</t>
  </si>
  <si>
    <t>Seria A</t>
  </si>
  <si>
    <t>na okaziciela</t>
  </si>
  <si>
    <t>Seria B</t>
  </si>
  <si>
    <t>Zobowiązania z tytułu leasingu</t>
  </si>
  <si>
    <t>Rezerwa na ugodę</t>
  </si>
  <si>
    <t>Wynagrodzenie prowizyjne</t>
  </si>
  <si>
    <t>Rezerwa na badanie sprawozdania finansowego</t>
  </si>
  <si>
    <t>Rozliczenia międzyokresowe, w tym:</t>
  </si>
  <si>
    <t xml:space="preserve">Rozliczenia międzyokresowe </t>
  </si>
  <si>
    <t>Emagenio sp. z o.o.</t>
  </si>
  <si>
    <t>NeronIT sp. z o.o.</t>
  </si>
  <si>
    <t>Odsetki</t>
  </si>
  <si>
    <t>odsetki zapłacone</t>
  </si>
  <si>
    <t>Zyski (straty) mniejszości</t>
  </si>
  <si>
    <t>Umowy współpracy</t>
  </si>
  <si>
    <t>Ubezpieczenia majątkowe, OC</t>
  </si>
  <si>
    <t>Raty za telefon</t>
  </si>
  <si>
    <t>- weryfikacja oraz opinia do historycznej informacji finansowej</t>
  </si>
  <si>
    <t>koszty finansowe leasing</t>
  </si>
  <si>
    <t>dywidendy otrzymane</t>
  </si>
  <si>
    <t>Odsetki od pożyczek</t>
  </si>
  <si>
    <t>Świadczenia wypłacane Członkom Rady Nadzorczej</t>
  </si>
  <si>
    <t>Udział w wyniku</t>
  </si>
  <si>
    <t>0-30</t>
  </si>
  <si>
    <t>31-90</t>
  </si>
  <si>
    <t>181-365</t>
  </si>
  <si>
    <t>Korekta wyniku roku poprzedniego</t>
  </si>
  <si>
    <t>bilansowa zmiana stanu rezerw z tytułu odroczonego podatku dochodowego</t>
  </si>
  <si>
    <t>Zysk na okazjonalnym nabyciu</t>
  </si>
  <si>
    <t>PFRON</t>
  </si>
  <si>
    <t>Zobowiązania z tytułu korekty VAT (ulga na złe długi)</t>
  </si>
  <si>
    <t>powyżej 365</t>
  </si>
  <si>
    <t>Jednostki powiązane nie objęte konsolidacją</t>
  </si>
  <si>
    <t>należności brutto</t>
  </si>
  <si>
    <t>Seria C</t>
  </si>
  <si>
    <t>Seria D</t>
  </si>
  <si>
    <t>Dywidenda</t>
  </si>
  <si>
    <t>Inne, w tym oprogramowanie komputerowe</t>
  </si>
  <si>
    <t>Patenty i licencje</t>
  </si>
  <si>
    <t>Znaki towarowe</t>
  </si>
  <si>
    <t>Rezerwy na usługi</t>
  </si>
  <si>
    <t>`</t>
  </si>
  <si>
    <t xml:space="preserve"> zł</t>
  </si>
  <si>
    <t>dane w zł</t>
  </si>
  <si>
    <t>Pożyczki długoterminowe</t>
  </si>
  <si>
    <t>Fundacja Rozwoju i Ochrony Komunikacji Elektronicznej</t>
  </si>
  <si>
    <t>Środki pieniężne na rachunkach bankowych</t>
  </si>
  <si>
    <t>Inne</t>
  </si>
  <si>
    <t>Paypal, Payu, Tpay</t>
  </si>
  <si>
    <t>Zwrot zasądzonych kosztów sądowych</t>
  </si>
  <si>
    <t>Koszty według rodzajów ogółem</t>
  </si>
  <si>
    <t>Środki trwałe w budowie</t>
  </si>
  <si>
    <t>Inne rozliczenia międzyokresowe</t>
  </si>
  <si>
    <t>Rezerwa na usługi</t>
  </si>
  <si>
    <t>Sales Intelligence S.A.</t>
  </si>
  <si>
    <t>Fast White Cat S.A.</t>
  </si>
  <si>
    <t>- przyjęcie środka trwałego</t>
  </si>
  <si>
    <t>- sprzedaż</t>
  </si>
  <si>
    <t>Amortyzacja przed objęciem konroli</t>
  </si>
  <si>
    <t>korekta konsolidacyjna*</t>
  </si>
  <si>
    <t>Przychody przyszłych okresów</t>
  </si>
  <si>
    <t>Korekty związane z wprowadzeniem MSSF 9</t>
  </si>
  <si>
    <t>Stan odpisów aktualizujących wartość należności handlowych na początek okresu po korektach</t>
  </si>
  <si>
    <t>- odpis aktualizujący MSSF 9</t>
  </si>
  <si>
    <t>- wycena bilansowa</t>
  </si>
  <si>
    <t>- oddalenie powództwa</t>
  </si>
  <si>
    <t>- wyksięgowanie należności i odpisu</t>
  </si>
  <si>
    <t>Licencje</t>
  </si>
  <si>
    <t>Konta email, serwery, konta na portalach internetowych</t>
  </si>
  <si>
    <t>Refaktury</t>
  </si>
  <si>
    <t>Wyksięgowanie rozrachunków</t>
  </si>
  <si>
    <t>Polinvest 7 S.a.r.l.</t>
  </si>
  <si>
    <t>Salelifter sp. z o.o.</t>
  </si>
  <si>
    <t>JU sp. z o.o.</t>
  </si>
  <si>
    <t>Videotarget sp. z o.o.</t>
  </si>
  <si>
    <t>Zwiększenia stanu z tytułu przejęcia kolejnych udziałów</t>
  </si>
  <si>
    <t>Zakup udziałów od udziałowców mniejszościowych</t>
  </si>
  <si>
    <t>Zwiekszenia</t>
  </si>
  <si>
    <t>Zmniejszenia</t>
  </si>
  <si>
    <t>Nakłady na prace rozwojowe</t>
  </si>
  <si>
    <t>- przyjęcia projektów na wartości niematerialne i prawne</t>
  </si>
  <si>
    <t xml:space="preserve">zwiększania </t>
  </si>
  <si>
    <t>Amortyzacja przed objęciem kontroli</t>
  </si>
  <si>
    <t>Zwiększenie/zmniejszenie stanu zapasów</t>
  </si>
  <si>
    <t>Zwiększenie/zmniejszenie stanu należności</t>
  </si>
  <si>
    <t>Zwiększenie/zmniejszenie stanu zobowiązań, z wyjątkiem kredytów i pożyczek oraz innych zobowiązań finansowych</t>
  </si>
  <si>
    <t>Zmiana stanu rozliczeń międzyokresowych</t>
  </si>
  <si>
    <t xml:space="preserve">Pozostałe </t>
  </si>
  <si>
    <t>Podatek dochodowy zapłacony</t>
  </si>
  <si>
    <t>Sprzedaż rzeczowych aktywów trwałych i aktywów niematerialnych</t>
  </si>
  <si>
    <t>Sprzedaż nieruchomości inwestycyjnych</t>
  </si>
  <si>
    <t>Sprzedaż inwestycji w jednostkach zależnych, stowarzyszonych i wspólnych przedsięwzięciach</t>
  </si>
  <si>
    <t xml:space="preserve">Spłata udzielonych pożyczek </t>
  </si>
  <si>
    <t>Nabycie inwestycji w jednostkach zależnych, stowarzyszonych i wspólnych przedsięwzięciach</t>
  </si>
  <si>
    <t>Udzielenie pożyczek</t>
  </si>
  <si>
    <t>Wpływy z tytułu emisji akcji</t>
  </si>
  <si>
    <t>Wpływy z tytułu zaciągnięcia pożyczek/kredytów</t>
  </si>
  <si>
    <t>Dywidendy wypłacone</t>
  </si>
  <si>
    <t>Spłaty pożyczek/kredytów</t>
  </si>
  <si>
    <t>Spłata zobowiązań z tytułu leasingu finansowego</t>
  </si>
  <si>
    <t>Odsetki zapłacone</t>
  </si>
  <si>
    <t>Rozliczenie międzyokresowe przychodów</t>
  </si>
  <si>
    <t>Spisanie aktywa do wysokości rezerwy</t>
  </si>
  <si>
    <t>korekta z tytułu leasingu finansowego</t>
  </si>
  <si>
    <t>DIGITREE GROUP S.A.</t>
  </si>
  <si>
    <t>Wynik za rok 2019</t>
  </si>
  <si>
    <t>Wartość bilansowa brutto na dzień 01.01.2019 po korekcie konsolidacyjnej</t>
  </si>
  <si>
    <t>Umorzenie na dzień 01.01.2019 po korekcie konsolidacyjnej</t>
  </si>
  <si>
    <t>Odpisy aktualizujące na dzień 01.01.2019 po korekcie konsolidacyjnej</t>
  </si>
  <si>
    <t>- wytworzenia we własnym zakresie</t>
  </si>
  <si>
    <t>- przyjęcia projektów na wartości niematerialne</t>
  </si>
  <si>
    <t>Zwiększenia</t>
  </si>
  <si>
    <t>Prawo do użytkowania lokalu</t>
  </si>
  <si>
    <t>Prawo do użytkowania samochodu</t>
  </si>
  <si>
    <t>Korekta - zmiana polityki rachunkowości</t>
  </si>
  <si>
    <t>korekta - zmiana polityki rachunkowości</t>
  </si>
  <si>
    <t>Prawo do użytkowania</t>
  </si>
  <si>
    <t xml:space="preserve">Wartość bilansowa brutto na dzień 01.01.2019r. po korekcie </t>
  </si>
  <si>
    <t>Inis sp. z o.o.</t>
  </si>
  <si>
    <t>Zmiany stanu wartości firmy z konsolidacji</t>
  </si>
  <si>
    <t>Amortyzacja Prawo do użytkowania</t>
  </si>
  <si>
    <t xml:space="preserve">Dotacje </t>
  </si>
  <si>
    <t>Koszty finansowe z tytułu leasingu</t>
  </si>
  <si>
    <t>Kampanie reklamowe i projekty</t>
  </si>
  <si>
    <t>Marketing</t>
  </si>
  <si>
    <t xml:space="preserve">Dział IT </t>
  </si>
  <si>
    <t>Noty Synergia</t>
  </si>
  <si>
    <t>Odpis aktualizujący</t>
  </si>
  <si>
    <t>Pozycje,  które mogą być przekwalifikowane do rachunku zysków i strat w kolejnych okresach</t>
  </si>
  <si>
    <t>Zabezpieczenie przepływów pieniężnych</t>
  </si>
  <si>
    <t>Aktualizacja wartości aktywów finansowych</t>
  </si>
  <si>
    <t>Różnice kursowe z przeliczenia jednostek zagranicznych</t>
  </si>
  <si>
    <t>Udział w innych dochodach całkowitych jednostek stowarzyszonych i wspólnych przedsięwzięć</t>
  </si>
  <si>
    <t>Pozycje, które nie mogą być przekwalifikowane do rachunku zysków i strat w kolejnych okresach</t>
  </si>
  <si>
    <t>Inne dochody całkowite</t>
  </si>
  <si>
    <t>Seria E</t>
  </si>
  <si>
    <t>Seria G</t>
  </si>
  <si>
    <t>emisja akcji serii E</t>
  </si>
  <si>
    <t>emisja akcji serii G</t>
  </si>
  <si>
    <t>Korekta - zmiana polityki rachunkowości (MSSF 16)</t>
  </si>
  <si>
    <t>Prawo do użytkowania sprzętu</t>
  </si>
  <si>
    <t>korekta o zmianę zobowiązania z tyt. innych zobowiązań</t>
  </si>
  <si>
    <t xml:space="preserve">Dochody całkowite netto </t>
  </si>
  <si>
    <t>Dochody całkowite przypisane akcjonariuszom niekontrolującym</t>
  </si>
  <si>
    <t>Dochody całkowite przypadająca na podmiot dominujący</t>
  </si>
  <si>
    <t>Kapitał z wyceny instrumentów finansowych</t>
  </si>
  <si>
    <t>Wycena aktywów finansowych (Inne całkowite dochody)</t>
  </si>
  <si>
    <t>Aktywa przeznaczone do zbycia</t>
  </si>
  <si>
    <t>Wynik za rok 2020</t>
  </si>
  <si>
    <t>Pozostałe należności</t>
  </si>
  <si>
    <t>Umorzenie na dzień 01.01.2020 po korekcie konsolidacyjnej</t>
  </si>
  <si>
    <t xml:space="preserve">Wartość bilansowa brutto na dzień 01.01.2020r. po korekcie </t>
  </si>
  <si>
    <t xml:space="preserve">Umorzenie na dzień 01.01.2020r. po korekcie </t>
  </si>
  <si>
    <t>Wartość bilansowa brutto na dzień 01.01.2020 po korekcie konsolidacyjnej</t>
  </si>
  <si>
    <t>Odpisy aktualizujące na dzień 01.01.2020 po korekcie konsolidacyjnej</t>
  </si>
  <si>
    <t>Zmniejszenie stanu z tytułu odpisu aktualizującego</t>
  </si>
  <si>
    <t>Rezerwa na wynagrodzenie prowizyjne</t>
  </si>
  <si>
    <t>opcja PUT</t>
  </si>
  <si>
    <t>- sprzedaży spółki zależnej (brak konsolidacji)</t>
  </si>
  <si>
    <t xml:space="preserve">Tomasz Pruszczyński </t>
  </si>
  <si>
    <t>Andrzej Słomka</t>
  </si>
  <si>
    <t>Należności od podmiotów powiązanych, w tym z tyt. udzielonych pożyczek</t>
  </si>
  <si>
    <t>Zobowiązania wobec podmiotów powiązanych, w tym z tyt. otrzymanych pożyczek</t>
  </si>
  <si>
    <t>- za przegląd półrocznego sprawozdania finansowego skonsolidowanego oraz przegląd jednostkowego sprawozdania finansowego</t>
  </si>
  <si>
    <t>- za raport z oceny sprawozdania o wynagrodzeniach</t>
  </si>
  <si>
    <t xml:space="preserve"> -  PFR</t>
  </si>
  <si>
    <t>Prowizja od przyznanych kredytów</t>
  </si>
  <si>
    <t>Środki na rachunku karty kredytowej</t>
  </si>
  <si>
    <t>Środki pieniężne w kasie</t>
  </si>
  <si>
    <t>MSSF 16 Leasing</t>
  </si>
  <si>
    <t>Zysk (strata) jednostek wycenianych metodą praw własności</t>
  </si>
  <si>
    <t>Odpisy aktualizujące WNIP</t>
  </si>
  <si>
    <t>Likwidacja prawa do użytkowania</t>
  </si>
  <si>
    <t>Likwidacja/sprzedaż nieumorzonych ŚT i WNIP</t>
  </si>
  <si>
    <t>Odpisy aktualizujące udzielone pożyczki</t>
  </si>
  <si>
    <t>Sprzedaż udziałów w spółkach zależnych</t>
  </si>
  <si>
    <t>zmiana stanu zobowiązań długoterminowych wynikająca z bilansu</t>
  </si>
  <si>
    <t>zysk na sprzedaży całości lub części udziałów jednostek podporządkowanych</t>
  </si>
  <si>
    <t>odpisy aktualizujące wartość udziałów</t>
  </si>
  <si>
    <t>odpisy aktualizujące wartość firmy</t>
  </si>
  <si>
    <t>-dokonanie odpisów na należności w związku z zastosowaniem MSSF 9</t>
  </si>
  <si>
    <t>Sprzedaż spółki</t>
  </si>
  <si>
    <t>Wynagrodzenie należne za rok obrotowy</t>
  </si>
  <si>
    <t>Tabela wymagalności w nominałach</t>
  </si>
  <si>
    <t>Poniżej roku</t>
  </si>
  <si>
    <t>Od 1 do 2 lat</t>
  </si>
  <si>
    <t>Od 2 do 5 lat</t>
  </si>
  <si>
    <t>Ponad 5 lat</t>
  </si>
  <si>
    <t>Kredyt w rachunku bieżącym</t>
  </si>
  <si>
    <t>Otrzymana pożyczka</t>
  </si>
  <si>
    <t>Zobowiązania z tyt. leasingu</t>
  </si>
  <si>
    <t>Opcja PUT</t>
  </si>
  <si>
    <t>Aktywa wyceniane w zamortyzowanym koszcie</t>
  </si>
  <si>
    <t>Zobowiązania wyceniane w zamortyzowanym koszcie</t>
  </si>
  <si>
    <t>Aktywa wyceniane w wartości godziwej przez wynik finansowy</t>
  </si>
  <si>
    <t>Aktywa wyceniane w wartości godziwej przez całkowite dochody</t>
  </si>
  <si>
    <t>Przychody/koszty z tytułu odsetek</t>
  </si>
  <si>
    <t>Zyski/straty z tytułu różnic kursowych</t>
  </si>
  <si>
    <t>Utworzenie (-)/odwrócenie odpisów aktualizujących(+)</t>
  </si>
  <si>
    <t>Zyski/straty z tytułu wyceny do wartości godziwej</t>
  </si>
  <si>
    <t>Zyski/straty z tytułu sprzedaży</t>
  </si>
  <si>
    <t>Przychody/koszty z tytułu dyskonta należności/zobowiązań</t>
  </si>
  <si>
    <t>Utworzenie(-)/odwrócenie odpisów aktualizujących(+)</t>
  </si>
  <si>
    <t>Wpływy z tytułu zaciągnięcia zadłużenia:</t>
  </si>
  <si>
    <t>- otrzymane finansowanie</t>
  </si>
  <si>
    <t>- zawarcie nowych umów leasingu</t>
  </si>
  <si>
    <t>Korekty wynikające ze zmian w umowach leasingu</t>
  </si>
  <si>
    <t>Naliczone odsetki i prowizje</t>
  </si>
  <si>
    <t>Płatności z tytułu zadłużenia:</t>
  </si>
  <si>
    <t>- spłata zobowiązania (kapitału)</t>
  </si>
  <si>
    <t>- zapłacone odsetki i prowizje</t>
  </si>
  <si>
    <t>Różnice kursowe</t>
  </si>
  <si>
    <t>Inne zwiększenia/zmniejszenia</t>
  </si>
  <si>
    <t>- zwiększenie linii kredytowej</t>
  </si>
  <si>
    <t>Nazwa</t>
  </si>
  <si>
    <t>AKTYWA WYCENIANE W ZAMORTYZOWANYM KOSZCIE</t>
  </si>
  <si>
    <t>ZOBOWIĄZANIA WYCENIANE W ZAMORTYZOWANYM KOSZCIE</t>
  </si>
  <si>
    <t xml:space="preserve">Pozostałe zobowiązania   </t>
  </si>
  <si>
    <t>AKTYWA WYCENIANE W WARTOŚCI GODZIWEJ PRZEZ WYNIK FINANSOWY</t>
  </si>
  <si>
    <t>AKTYWA WYCENIANE W WARTOŚCI GODZIWEJ PRZEZ CAŁKOWITE DOCHODY</t>
  </si>
  <si>
    <t>Bank</t>
  </si>
  <si>
    <t>Rating</t>
  </si>
  <si>
    <t>Agencja ratingująca</t>
  </si>
  <si>
    <t>A</t>
  </si>
  <si>
    <t xml:space="preserve">AAA </t>
  </si>
  <si>
    <t>FITCH</t>
  </si>
  <si>
    <t>B</t>
  </si>
  <si>
    <t>C</t>
  </si>
  <si>
    <t>BBB+</t>
  </si>
  <si>
    <t>nd</t>
  </si>
  <si>
    <t>D</t>
  </si>
  <si>
    <t>AA</t>
  </si>
  <si>
    <t>SUMA</t>
  </si>
  <si>
    <t>Nazwa projektu</t>
  </si>
  <si>
    <t>Projekt More.Sale (produkt SaaS) - POIR 01.01.01-00-0632/18 (dotacja na wytworzenie wartości niematerialnej i prawnej)</t>
  </si>
  <si>
    <t>Korekty konsolidacyjne*</t>
  </si>
  <si>
    <t>Podatek po uwzględnieniu korekt</t>
  </si>
  <si>
    <t>Podatek wyliczony według stawki 19%</t>
  </si>
  <si>
    <t>Uzgodnienie efektywnej stawki podatkowej</t>
  </si>
  <si>
    <t>Efekt podatkowy przychodów niebędących przychodami wg przepisów podatkowych</t>
  </si>
  <si>
    <t>Efekt podatkowy kosztów niestanowiących kosztów uzyskania przychodów wg przepisów podatkowych</t>
  </si>
  <si>
    <t>Efekt podatkowy zastosowanych ulg i odliczeń</t>
  </si>
  <si>
    <t>Korekty wykazane w bieżącym okresie w odniesieniu do podatku lat ubiegłych</t>
  </si>
  <si>
    <t>Dotacja Predictus umowa nr UDA-RPSL.03.03.00-24-0881/16-00 (dotacja na wytworzenie wartości niematerialnej i prawnej)</t>
  </si>
  <si>
    <t>Dotacje – dodatkowe informacje</t>
  </si>
  <si>
    <t>Nota 7. ZYSK PRZYPADAJĄCY NA JEDNĄ AKCJĘ</t>
  </si>
  <si>
    <t>Podział instrumentów finansowych</t>
  </si>
  <si>
    <t>Pozycje przychodów, kosztów, zysków i strat ujęte w rachunku zysków i strat w podziale na kategorie instrumentów finansowych</t>
  </si>
  <si>
    <t>Nota 19. ROZLICZENIA MIĘDZYOKRESOWE</t>
  </si>
  <si>
    <t>Zmiana stanu zadłużenia</t>
  </si>
  <si>
    <t xml:space="preserve">- sprzedaży </t>
  </si>
  <si>
    <t>RMK ujmujemy jako należności długoterminowe</t>
  </si>
  <si>
    <t>RMK ujmujemy jako należności krótkoterminowe</t>
  </si>
  <si>
    <t>Dotacja Interfejs sklepu internetowego - POIR.01.01.01-00-1812/20-00 
(dotacja na wytworzenie wartości niematerialnej i prawnej)</t>
  </si>
  <si>
    <t>Podatek wyliczony według stawki 9%</t>
  </si>
  <si>
    <t>Dotacja Interfejs sklepu internetowego - POIR.01.01.01-00-1812/20-00 (dotacja na wytworzenie wartości niematerialnej i prawnej)</t>
  </si>
  <si>
    <t>- zakończenia umów leasingu</t>
  </si>
  <si>
    <t xml:space="preserve"> - zakończenia umowy</t>
  </si>
  <si>
    <t xml:space="preserve">Wartość bilansowa brutto na dzień 01.01.2021r. po korekcie </t>
  </si>
  <si>
    <t>Umorzenie na dzień 01.01.2021r. po korekcie konsolidacyjnej</t>
  </si>
  <si>
    <t>Umorzenie na dzień 01.01.2020r. po korekcie konsolidacyjnej</t>
  </si>
  <si>
    <t>Nota usunięta - połączone z Pozostałe należności</t>
  </si>
  <si>
    <t>- umorzenie pożyczki z PFR</t>
  </si>
  <si>
    <t>- spłata pożyczki z PFR</t>
  </si>
  <si>
    <t>- z tytułu licencji (RMK)</t>
  </si>
  <si>
    <t>- z tytułu kampanii reklamowych i projektów (RMK)</t>
  </si>
  <si>
    <t>- pozostałe RMK</t>
  </si>
  <si>
    <t>- z tytułu ubezpieczeń majątkowych, OC</t>
  </si>
  <si>
    <t>- inne należności</t>
  </si>
  <si>
    <t>- z tytułu kont email, serwerów, kont na portalach internetowych</t>
  </si>
  <si>
    <t>Pozostałe kapitały rezerwowe</t>
  </si>
  <si>
    <t>Zyski zatrzymane</t>
  </si>
  <si>
    <t>Kapitał zapasowy z emisji akcji powyżej wartości nominalnej</t>
  </si>
  <si>
    <t xml:space="preserve">Zmiana stanu pozostałych kapitałów </t>
  </si>
  <si>
    <t xml:space="preserve">Zmiany zasad (polityki) rachunkowości </t>
  </si>
  <si>
    <t>9/19%</t>
  </si>
  <si>
    <t>Kapitał zapasowy ze sprzedaży akcji powyżej wartości nominalnej</t>
  </si>
  <si>
    <t>Zysk / Strata netto</t>
  </si>
  <si>
    <t>Korekty wynikające z obciążeń z tytułu podatku dochodowego</t>
  </si>
  <si>
    <t>Wypłacone odsetki zaliczone do działalności operacyjnej</t>
  </si>
  <si>
    <t>Odsetki otrzymane zaliczone do działalności operacyjnej</t>
  </si>
  <si>
    <t>9</t>
  </si>
  <si>
    <t>4</t>
  </si>
  <si>
    <t>3</t>
  </si>
  <si>
    <t>6</t>
  </si>
  <si>
    <t>10</t>
  </si>
  <si>
    <t>11</t>
  </si>
  <si>
    <t>19</t>
  </si>
  <si>
    <t>12</t>
  </si>
  <si>
    <t>15</t>
  </si>
  <si>
    <t>16</t>
  </si>
  <si>
    <t>17</t>
  </si>
  <si>
    <t>20</t>
  </si>
  <si>
    <t>21</t>
  </si>
  <si>
    <t>22</t>
  </si>
  <si>
    <t>23</t>
  </si>
  <si>
    <t>24</t>
  </si>
  <si>
    <t>25</t>
  </si>
  <si>
    <t>1,2</t>
  </si>
  <si>
    <t>5</t>
  </si>
  <si>
    <t>7</t>
  </si>
  <si>
    <t>Realizacja opcji PUT (Nota 12. Inwestycje w jednostkach podporządkowanych w sprawozdaniu jednostkowym DIGITREE GROUP S.A.)</t>
  </si>
  <si>
    <t>zmiana stanu rozliczeń międzyokresowych</t>
  </si>
  <si>
    <t>Inne wydatki finansowe</t>
  </si>
  <si>
    <t>Program motywacyjny - opcje na akcje</t>
  </si>
  <si>
    <t xml:space="preserve">Zysk przed opodatkowaniem </t>
  </si>
  <si>
    <t>BBB-</t>
  </si>
  <si>
    <t>- za usługę atestacyjną dotycząca znakowania Inline XBRL</t>
  </si>
  <si>
    <t>Efekt podatkowy zastosowania niższej stawki podatkowej - 9%</t>
  </si>
  <si>
    <t>Kapitał zakładowy struktura na dzień 31.12.2022</t>
  </si>
  <si>
    <t>Stan na 1 stycznia 2021r. po zmianach polityki rachunkowości</t>
  </si>
  <si>
    <t>Inwestycje w instrumenty kapitałowe</t>
  </si>
  <si>
    <t>- zakończenia umowy</t>
  </si>
  <si>
    <t>EUVIC IT S.A</t>
  </si>
  <si>
    <t>Środki pieniężne w drodze</t>
  </si>
  <si>
    <t>Koszty przełomu roku</t>
  </si>
  <si>
    <t>n/d</t>
  </si>
  <si>
    <t>Rozliczenia miedzyokresowe przychodów</t>
  </si>
  <si>
    <t>- zwiększenie kredytu w rachunku bieżącym</t>
  </si>
  <si>
    <t>- spłata kart kredytowych</t>
  </si>
  <si>
    <t>Wynik na sprzedaży udziałów w Adepto/objęcie udziałów w FINELF</t>
  </si>
  <si>
    <t>Dotacja Projekt More.Sale (produkt SaaS) - POIR 01.01.01-00-0632/18  (dotacja na wytworzenie wartości niematerialnej i prawnej)</t>
  </si>
  <si>
    <t>SARE</t>
  </si>
  <si>
    <t>E-commerce software house</t>
  </si>
  <si>
    <t>Agencja digital</t>
  </si>
  <si>
    <t>Holding</t>
  </si>
  <si>
    <t>Zysk (strata) na działalności operacyjnej segmentu</t>
  </si>
  <si>
    <t>EBITDA segmentu</t>
  </si>
  <si>
    <t>Jednostki powiązane osobowo ze spółką dominującą (Zarząd):</t>
  </si>
  <si>
    <t>KZ Advisory Konrad Zaczek</t>
  </si>
  <si>
    <t>UNMESS Wiktor Mazur</t>
  </si>
  <si>
    <t>Wzrost wartości udziałów w FWC</t>
  </si>
  <si>
    <t>Zmniejszenie kapitału mniejszościowego</t>
  </si>
  <si>
    <t>Nabycie inwestycji w instrumenty kapitałowe</t>
  </si>
  <si>
    <t>amortyzacja prawa do użytkowania</t>
  </si>
  <si>
    <t>Efekt podatkowy zastosowania niższej stawki podatkowej - 5%</t>
  </si>
  <si>
    <t>Wykorzystanie strat podatkowych z lat ubiegłych dla których nie utworzono aktywa</t>
  </si>
  <si>
    <t>Rok</t>
  </si>
  <si>
    <t>Wysokość straty podatkowej</t>
  </si>
  <si>
    <t>Wysokość straty podatkowej od której nie utworzono aktywa</t>
  </si>
  <si>
    <t>Data wygaśnięcia</t>
  </si>
  <si>
    <t>Zobowiązania leasingowe</t>
  </si>
  <si>
    <t>Digital Media</t>
  </si>
  <si>
    <t>Przychody z innych segmentów</t>
  </si>
  <si>
    <t>Przychody od zewnętrznych klientów</t>
  </si>
  <si>
    <t>Konsolidacja</t>
  </si>
  <si>
    <t>Przychody wew nieujęte w segmentach</t>
  </si>
  <si>
    <t>SMS</t>
  </si>
  <si>
    <t>Display</t>
  </si>
  <si>
    <t>Wdrożenia e-commerce</t>
  </si>
  <si>
    <t>System e-mailingowy</t>
  </si>
  <si>
    <t>Nokaut</t>
  </si>
  <si>
    <t>SEO</t>
  </si>
  <si>
    <t>Social Media Ads</t>
  </si>
  <si>
    <t>Search Ads</t>
  </si>
  <si>
    <t>Influencerzy</t>
  </si>
  <si>
    <t>Obsługa kampanii</t>
  </si>
  <si>
    <t>Efekt transakcji z udziałowcami niekontrolującymi*</t>
  </si>
  <si>
    <t>Wypływy związane z transakcjami z udziałowcami niekontrolującymi</t>
  </si>
  <si>
    <t>Nabycie rzeczowych aktywów trwałych i aktywów niematerialnych</t>
  </si>
  <si>
    <t>01.01.2023-31.12.2023</t>
  </si>
  <si>
    <t>Dwanaście miesięcy zakończonych 31.12.2023</t>
  </si>
  <si>
    <t>Kapitał własny na dzień 01.01.2023</t>
  </si>
  <si>
    <t>Wynik za rok 2023</t>
  </si>
  <si>
    <t>Kapitał własny na dzień 31.12.2023</t>
  </si>
  <si>
    <t>Wyszczególnienie 01.01.2023-31.12.2023</t>
  </si>
  <si>
    <t>Informacja o poszcególnych segmentach operacyjnych wystepujacych w okresie 01.01.2023-31.12.2023</t>
  </si>
  <si>
    <t>Rodzaj asortymentu 01.01.2023-31.12.2023</t>
  </si>
  <si>
    <t>Wartość bilansowa brutto na dzień 01.01.2023r.</t>
  </si>
  <si>
    <t>Wartość bilansowa brutto na dzień 31.12.2023r.</t>
  </si>
  <si>
    <t>Umorzenie na dzień 31.12.2023r.</t>
  </si>
  <si>
    <t>Wartość bilansowa netto na dzień 31.12.2023r.</t>
  </si>
  <si>
    <t>Zmiany wartości niematerialnych (wg grup rodzajowych) - za okres 01.01.2023-31.12.2023r.</t>
  </si>
  <si>
    <t>Odpisy aktualizujące na dzień 01.01.2023r.</t>
  </si>
  <si>
    <t>Odpisy aktualizujące na dzień 31.12.2023r.</t>
  </si>
  <si>
    <t>Umorzenie na dzień 01.01.2023r.</t>
  </si>
  <si>
    <t>Zmiany prawa do użytkowania (wg grup rodzajowych) - za okres 01.01.2023-31.12.2023</t>
  </si>
  <si>
    <t>Bieżące i przeterminowane należności handlowe na 31.12.2023 r.</t>
  </si>
  <si>
    <t>Stan na 1 stycznia 2023r.</t>
  </si>
  <si>
    <t>Stan na 31 grudnia 2023r.</t>
  </si>
  <si>
    <t>Stan na 01.01.2023</t>
  </si>
  <si>
    <t>Stan na 31.12.2023, w tym</t>
  </si>
  <si>
    <t>Stan na 31.12.2023, w tym:</t>
  </si>
  <si>
    <t>Inne dochody całkowite (Wycena FINELF do wartości godziwej)</t>
  </si>
  <si>
    <t>Inne świadczenia</t>
  </si>
  <si>
    <t>Kampanie leadowe</t>
  </si>
  <si>
    <t xml:space="preserve"> - ponowne przeliczenie</t>
  </si>
  <si>
    <t xml:space="preserve"> - sprzedaży</t>
  </si>
  <si>
    <t>-  przejęcie leasingu przez inny podmiot</t>
  </si>
  <si>
    <t>RZIS</t>
  </si>
  <si>
    <t>ST</t>
  </si>
  <si>
    <t>WNIP</t>
  </si>
  <si>
    <t>PDU</t>
  </si>
  <si>
    <t>Wycena spółki FINELF</t>
  </si>
  <si>
    <t>Aport w zamian za udziały</t>
  </si>
  <si>
    <t>Wynagrodzenie</t>
  </si>
  <si>
    <t>Ubezpieczenia społeczne</t>
  </si>
  <si>
    <t>Pozostałe świadczenia</t>
  </si>
  <si>
    <t>Ulga na złe długi</t>
  </si>
  <si>
    <t>Ulga na pracowników innowacyjnych</t>
  </si>
  <si>
    <t>Dofinansowanie do szkoleń pracowników</t>
  </si>
  <si>
    <t>Porozumienie ws. wykupu akcji Fast White Cat</t>
  </si>
  <si>
    <t>Wycena FINELF do wartości godziwej</t>
  </si>
  <si>
    <t>- zwiększenie obciążenia na kartach kredytowych</t>
  </si>
  <si>
    <t>- sprzedaż przedmiotu leasingu</t>
  </si>
  <si>
    <t>- przejęcie przedmiotu leasingu przez inny podmiot</t>
  </si>
  <si>
    <t xml:space="preserve">Zmiana </t>
  </si>
  <si>
    <t>Sprzedaż towarów i materiałów</t>
  </si>
  <si>
    <t xml:space="preserve">Sprzedaż produktów </t>
  </si>
  <si>
    <t>Sprzedaż usług</t>
  </si>
  <si>
    <t>SUMA przychodów ze sprzedaży</t>
  </si>
  <si>
    <t>SUMA przychodów ogółem z działalności kontynuowanej</t>
  </si>
  <si>
    <t>Przychody z działalności zaniechanej</t>
  </si>
  <si>
    <t xml:space="preserve">SUMA przychodów ogółem </t>
  </si>
  <si>
    <t>Podatek dochodowy wykazany w kapitale własnym</t>
  </si>
  <si>
    <t>Efekt podatkowy kosztów podniesienia kapitału akcyjnego</t>
  </si>
  <si>
    <t>Podatek od zysku/(straty) netto z tytułu aktualizacji wyceny spółki FINELF sp. z o.o.</t>
  </si>
  <si>
    <t>Podatek od niezrealizowanego zysku/(straty) z tytułu aktywów finansowych dostępnych do sprzedaży</t>
  </si>
  <si>
    <t>Podatek od rozliczonych w ciągu roku instrumentów zabezpieczających przepływy pieniężne</t>
  </si>
  <si>
    <t>Podatek dochodowy netto od dostępnych do 
sprzedaży akt. finanse. sprzedanych w ciągu roku obrotowego</t>
  </si>
  <si>
    <t>Korzyść podatkowa / (obciążenie podatkowe) wykazane w pozostałych dochodach całkowitych</t>
  </si>
  <si>
    <t>Aktywa utworzone od strat podatkowych lat ubiegłych</t>
  </si>
  <si>
    <t>Przychody netto ze sprzedaży produktów, towarów i materiałów</t>
  </si>
  <si>
    <t>odpisy aktualizujące</t>
  </si>
  <si>
    <t>należności netto</t>
  </si>
  <si>
    <t>13</t>
  </si>
  <si>
    <t>14</t>
  </si>
  <si>
    <t>Pożyczki krótkoterminowe</t>
  </si>
  <si>
    <t>Efekt podatkowy wyceny FINELF do wartości godziwej</t>
  </si>
  <si>
    <t>Metoda konsolidacji</t>
  </si>
  <si>
    <t>pełna</t>
  </si>
  <si>
    <t>Fast White Cat S.A., Wrocław</t>
  </si>
  <si>
    <t>Podstawowe dane finansowe spółki FWC S.A. na dzień 31.12.2023r.</t>
  </si>
  <si>
    <t>01.01.2024-31.12.2024</t>
  </si>
  <si>
    <t xml:space="preserve"> za okres 01.01.2023-31.12.2023</t>
  </si>
  <si>
    <t>za okres 01.01.2023-31.12.2023</t>
  </si>
  <si>
    <t>Dwanaście miesięcy zakończonych 31.12.2024</t>
  </si>
  <si>
    <t>Kapitał własny na dzień 01.01.2024</t>
  </si>
  <si>
    <t>Kapitał własny na dzień 31.12.2024</t>
  </si>
  <si>
    <t>Wynik za rok 2024</t>
  </si>
  <si>
    <t>Wyszczególnienie 01.01.2024-31.12.2024</t>
  </si>
  <si>
    <t>Informacja o poszcególnych segmentach operacyjnych wystepujacych w okresie 01.01.2024-31.12.2024</t>
  </si>
  <si>
    <t>Wartość bilansowa brutto na dzień 01.01.2024r.</t>
  </si>
  <si>
    <t>Wartość bilansowa brutto na dzień 31.12.2024r.</t>
  </si>
  <si>
    <t>Odpisy aktualizujące na dzień 01.01.2024r.</t>
  </si>
  <si>
    <t>Odpisy aktualizujące na dzień 31.12.2024r.</t>
  </si>
  <si>
    <t>Umorzenie na dzień 01.01.2024r.</t>
  </si>
  <si>
    <t>Umorzenie na dzień 31.12.2024r.</t>
  </si>
  <si>
    <t>Wartość bilansowa netto na dzień 31.12.2024r.</t>
  </si>
  <si>
    <t>Zmiany wartości niematerialnych (wg grup rodzajowych) - za okres 01.01.2024-31.12.2024r.</t>
  </si>
  <si>
    <t>Zmiany środków trwałych (wg grup rodzajowych) za okres 01.01.2024-31.12.2024</t>
  </si>
  <si>
    <t xml:space="preserve">Umorzenie na dzień 01.01.2024r. </t>
  </si>
  <si>
    <t>Zmiany środków trwałych (wg grup rodzajowych) za okres 01.01.2023-31.12.2023r.</t>
  </si>
  <si>
    <t>Zmiany prawa do użytkowania (wg grup rodzajowych) - za okres 01.01.2024-31.12.2024</t>
  </si>
  <si>
    <t>Bieżące i przeterminowane należności handlowe na 31.12.2024 r.</t>
  </si>
  <si>
    <t>Kapitał zakładowy struktura na dzień 31.12.2024</t>
  </si>
  <si>
    <t>Podstawowe dane finansowe spółki FWC S.A. na dzień 31.12.2024r.</t>
  </si>
  <si>
    <t>Stan na 1 stycznia 2024r.</t>
  </si>
  <si>
    <t>Stan na 31 grudnia 2024r.</t>
  </si>
  <si>
    <t>Stan na 01.01.2024</t>
  </si>
  <si>
    <t>Stan na 31.12.2024, w tym</t>
  </si>
  <si>
    <t>Stan na 31.12.2024, w tym:</t>
  </si>
  <si>
    <t>Buffis sp. z o.o.</t>
  </si>
  <si>
    <t>BUDMAT – Bogdan Więcek</t>
  </si>
  <si>
    <t>Euvic 2030 sp. z o.o.</t>
  </si>
  <si>
    <t>Hasco TM sp. z o.o. sp.k.</t>
  </si>
  <si>
    <t>Fundacja Rodziny Śmiechowskich Fundacja Rodzinna</t>
  </si>
  <si>
    <t>Tomasz Pruszczyński</t>
  </si>
  <si>
    <t>EUVIC IT S.A.</t>
  </si>
  <si>
    <t>-  inne</t>
  </si>
  <si>
    <t>-1</t>
  </si>
  <si>
    <t>Transakcja kontrolowana - rozliczenie projektu</t>
  </si>
  <si>
    <t>Aktualizacja wartości aktywów niefinansowych</t>
  </si>
  <si>
    <t>Koszty postępowaniam sądowego</t>
  </si>
  <si>
    <t>Kredyty obrotowe w formie linii odnawialnej</t>
  </si>
  <si>
    <t>Kredyty w rachunku bieżącym</t>
  </si>
  <si>
    <t>- nowe kredyty obrotowe w formie linii odnawialnej</t>
  </si>
  <si>
    <t>- spłata kredytu w rachunku bieżącym</t>
  </si>
  <si>
    <t>Kredyt w formie linii odnawialnej</t>
  </si>
  <si>
    <t>BMX Tobiasz Wybraniec</t>
  </si>
  <si>
    <t>Rodzaj asortymentu 01.01.2024-31.12.2024</t>
  </si>
  <si>
    <t>Rezerwa z tytułu podatku odroczonego na koniec okresu</t>
  </si>
  <si>
    <t>8</t>
  </si>
  <si>
    <t>* Zaprezentowane w Nocie 17. Pozostałe kapitały</t>
  </si>
  <si>
    <t>18</t>
  </si>
  <si>
    <t>Strata podatkowa, od której nie ma aktywa</t>
  </si>
  <si>
    <t>Odpisane aktywo z tytułu straty z lat ubiegłych</t>
  </si>
  <si>
    <t>Zasady rachunkowości dla sprawozdawczości segmentowej nie obejmują zasad wynikających z MSSF 16 oraz odpisów na prace rozwojowe. Wyłączenia konsolidacyjne dodatkowo obejmują wyłączenia transakcji w ramach Grupy Kapitałowej, eliminowanych dla potrzeb konsolidacji.</t>
  </si>
  <si>
    <t>Nota 8. RZECZOWE AKTYWA TRWAŁE</t>
  </si>
  <si>
    <t>Nota 9. WARTOŚCI NIEMATERIALNE</t>
  </si>
  <si>
    <t>Nota 10. PRAWO DO UŻYTKOWANIA</t>
  </si>
  <si>
    <t>Nota 11. WARTOŚĆ FIRMY</t>
  </si>
  <si>
    <t>Nota 12. POZOSTAŁE AKTYWA FINANSOWE</t>
  </si>
  <si>
    <t xml:space="preserve">Nota 13. NALEŻNOŚCI HANDLOWE </t>
  </si>
  <si>
    <t xml:space="preserve">Nota 14. POZOSTAŁE NALEŻNOŚCI </t>
  </si>
  <si>
    <t>Nota 15. ŚRODKI PIENIĘŻNE I ICH EKWIWALENTY</t>
  </si>
  <si>
    <t>Nota 16. KAPITAŁ ZAKŁADOWY</t>
  </si>
  <si>
    <t>Nota 17. POZOSTAŁE KAPITAŁY</t>
  </si>
  <si>
    <t>Nota 18. KAPITAŁ PRZYPADAJĄCY NA AKCJONARIUSZY NIEKONTROLUJĄCYCH</t>
  </si>
  <si>
    <t>Nota 19. KREDYTY I POŻYCZKI</t>
  </si>
  <si>
    <t xml:space="preserve">Nota 20. POZOSTAŁE ZOBOWIĄZANIA FINANSOWE </t>
  </si>
  <si>
    <t>Nota 21. ZOBOWIĄZANIA HANDLOWE</t>
  </si>
  <si>
    <t xml:space="preserve">Nota 22. POZOSTAŁE ZOBOWIĄZANIA </t>
  </si>
  <si>
    <t>Nota 23. Inne Rozliczenia międzyokresowe</t>
  </si>
  <si>
    <t>Nota 24. REZERWY NA ŚWIADCZENIA EMERYTALNE I PODOBNE</t>
  </si>
  <si>
    <t>Nota 25.  POZOSTAŁE REZERWY</t>
  </si>
  <si>
    <t>Nota 26. ZARZĄDZANIE RYZYKIEM</t>
  </si>
  <si>
    <t>Nota 28. ZARZĄDZANIE KAPITAŁEM</t>
  </si>
  <si>
    <t>Nota 29. TRANSAKCJE Z PODMIOTAMI POWIĄZANYMI OBJĘTYMI I NIE OBJĘTYMI KONSOLIDACJĄ</t>
  </si>
  <si>
    <t>Nota 30. WYNAGRODZENIA CZŁONKÓW ZARZĄDU, RADY NADZORCZEJ I WYŻSZEJ KADRY KIEROWNICZEJ</t>
  </si>
  <si>
    <t>Nota 31. STRUKTURA ZATRUDNIENIA</t>
  </si>
  <si>
    <t xml:space="preserve">Nota 34. INFORMACJE O TRANSAKCJACH Z PODMIOTEM DOKONUJĄCYM BADANIA SPRAWOZDANIA </t>
  </si>
  <si>
    <t>Nota 35. OBJAŚNIENIA DO SPAWOZDANIA Z PRZEPŁYWÓW PIENIĘŻNYCH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</si>
</sst>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z_ł_-;\-* #,##0.00\ _z_ł_-;_-* &quot;-&quot;??\ _z_ł_-;_-@_-"/>
    <numFmt numFmtId="164" formatCode="#,##0_);\(#,##0\);\-______"/>
    <numFmt numFmtId="165" formatCode="#,##0.00_);\(#,##0.00\);\-______"/>
    <numFmt numFmtId="166" formatCode="0.0%"/>
    <numFmt numFmtId="167" formatCode="0.0000"/>
    <numFmt numFmtId="168" formatCode="_-* #,##0_-;\-* #,##0_-;_-* &quot;-&quot;??_-;_-@_-"/>
  </numFmts>
  <fonts count="78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i/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23"/>
      <name val="Arial"/>
      <family val="2"/>
      <charset val="238"/>
    </font>
    <font>
      <sz val="8"/>
      <color indexed="55"/>
      <name val="Arial"/>
      <family val="2"/>
      <charset val="238"/>
    </font>
    <font>
      <i/>
      <sz val="8"/>
      <color indexed="55"/>
      <name val="Arial"/>
      <family val="2"/>
      <charset val="238"/>
    </font>
    <font>
      <b/>
      <sz val="11"/>
      <name val="Arial"/>
      <family val="2"/>
      <charset val="238"/>
    </font>
    <font>
      <i/>
      <sz val="8"/>
      <color indexed="22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u/>
      <sz val="12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sz val="9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indexed="10"/>
      <name val="Arial"/>
      <family val="2"/>
      <charset val="238"/>
    </font>
    <font>
      <i/>
      <sz val="8"/>
      <color indexed="55"/>
      <name val="Arial"/>
      <family val="2"/>
      <charset val="238"/>
    </font>
    <font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u/>
      <sz val="8"/>
      <color indexed="12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vertAlign val="superscript"/>
      <sz val="8"/>
      <color indexed="8"/>
      <name val="Arial"/>
      <family val="2"/>
      <charset val="238"/>
    </font>
    <font>
      <b/>
      <vertAlign val="superscript"/>
      <sz val="8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  <charset val="238"/>
    </font>
    <font>
      <i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11"/>
      <color rgb="FFFF0000"/>
      <name val="Calibri"/>
      <family val="2"/>
      <scheme val="minor"/>
    </font>
    <font>
      <sz val="10"/>
      <name val="Arial"/>
      <family val="2"/>
      <charset val="238"/>
    </font>
    <font>
      <sz val="8"/>
      <color rgb="FF202124"/>
      <name val="Roboto"/>
      <charset val="238"/>
    </font>
    <font>
      <b/>
      <sz val="8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CC99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CCCCC"/>
        <bgColor rgb="FF000000"/>
      </patternFill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9479">
    <xf numFmtId="0" fontId="0" fillId="0" borderId="0"/>
    <xf numFmtId="43" fontId="15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/>
    <xf numFmtId="0" fontId="32" fillId="0" borderId="0"/>
    <xf numFmtId="0" fontId="62" fillId="0" borderId="0"/>
    <xf numFmtId="0" fontId="31" fillId="0" borderId="0"/>
    <xf numFmtId="0" fontId="32" fillId="0" borderId="0"/>
    <xf numFmtId="0" fontId="15" fillId="0" borderId="0"/>
    <xf numFmtId="9" fontId="15" fillId="0" borderId="0" applyFont="0" applyFill="0" applyBorder="0" applyAlignment="0" applyProtection="0"/>
    <xf numFmtId="43" fontId="68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6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4" fillId="0" borderId="0"/>
    <xf numFmtId="0" fontId="15" fillId="0" borderId="0"/>
    <xf numFmtId="0" fontId="15" fillId="0" borderId="0"/>
    <xf numFmtId="9" fontId="6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2" fillId="0" borderId="0"/>
    <xf numFmtId="0" fontId="11" fillId="0" borderId="0"/>
    <xf numFmtId="0" fontId="15" fillId="0" borderId="0"/>
    <xf numFmtId="0" fontId="10" fillId="0" borderId="0"/>
    <xf numFmtId="0" fontId="15" fillId="0" borderId="0"/>
    <xf numFmtId="43" fontId="15" fillId="0" borderId="0" applyFont="0" applyFill="0" applyBorder="0" applyAlignment="0" applyProtection="0"/>
    <xf numFmtId="0" fontId="9" fillId="0" borderId="0"/>
    <xf numFmtId="0" fontId="7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43" fontId="15" fillId="0" borderId="0" applyFont="0" applyFill="0" applyBorder="0" applyAlignment="0" applyProtection="0"/>
    <xf numFmtId="0" fontId="8" fillId="0" borderId="0"/>
    <xf numFmtId="0" fontId="1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15" fillId="0" borderId="0" applyFont="0" applyFill="0" applyBorder="0" applyAlignment="0" applyProtection="0"/>
    <xf numFmtId="0" fontId="7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43" fontId="15" fillId="0" borderId="0" applyFon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15" fillId="0" borderId="0" applyFont="0" applyFill="0" applyBorder="0" applyAlignment="0" applyProtection="0"/>
    <xf numFmtId="0" fontId="5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43" fontId="15" fillId="0" borderId="0" applyFont="0" applyFill="0" applyBorder="0" applyAlignment="0" applyProtection="0"/>
    <xf numFmtId="0" fontId="4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15" fillId="0" borderId="0" applyFont="0" applyFill="0" applyBorder="0" applyAlignment="0" applyProtection="0"/>
    <xf numFmtId="0" fontId="3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5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5" fillId="0" borderId="0" applyFont="0" applyFill="0" applyBorder="0" applyAlignment="0" applyProtection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727">
    <xf numFmtId="0" fontId="0" fillId="0" borderId="0" xfId="0"/>
    <xf numFmtId="0" fontId="20" fillId="0" borderId="0" xfId="0" applyFont="1"/>
    <xf numFmtId="0" fontId="25" fillId="0" borderId="0" xfId="0" applyFont="1"/>
    <xf numFmtId="0" fontId="20" fillId="0" borderId="0" xfId="0" applyFont="1" applyAlignment="1">
      <alignment vertical="center"/>
    </xf>
    <xf numFmtId="0" fontId="26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wrapText="1" indent="1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wrapText="1"/>
    </xf>
    <xf numFmtId="164" fontId="21" fillId="0" borderId="0" xfId="8" applyNumberFormat="1" applyFont="1" applyProtection="1">
      <protection locked="0"/>
    </xf>
    <xf numFmtId="0" fontId="21" fillId="0" borderId="0" xfId="0" applyFont="1" applyAlignment="1">
      <alignment vertical="center"/>
    </xf>
    <xf numFmtId="0" fontId="17" fillId="0" borderId="0" xfId="0" applyFont="1" applyAlignment="1">
      <alignment vertical="top" wrapText="1"/>
    </xf>
    <xf numFmtId="0" fontId="21" fillId="0" borderId="1" xfId="0" applyFont="1" applyBorder="1" applyAlignment="1">
      <alignment vertical="top" wrapText="1"/>
    </xf>
    <xf numFmtId="0" fontId="31" fillId="0" borderId="0" xfId="7" applyFont="1"/>
    <xf numFmtId="0" fontId="31" fillId="2" borderId="0" xfId="7" applyFont="1" applyFill="1" applyAlignment="1">
      <alignment vertical="center"/>
    </xf>
    <xf numFmtId="0" fontId="38" fillId="0" borderId="0" xfId="7" applyFont="1" applyAlignment="1">
      <alignment vertical="center"/>
    </xf>
    <xf numFmtId="0" fontId="29" fillId="0" borderId="0" xfId="7" applyFont="1" applyAlignment="1">
      <alignment vertical="center"/>
    </xf>
    <xf numFmtId="0" fontId="31" fillId="0" borderId="0" xfId="7" applyFont="1" applyAlignment="1">
      <alignment vertical="center"/>
    </xf>
    <xf numFmtId="0" fontId="39" fillId="0" borderId="0" xfId="7" applyFont="1" applyAlignment="1">
      <alignment wrapText="1"/>
    </xf>
    <xf numFmtId="4" fontId="39" fillId="0" borderId="0" xfId="7" applyNumberFormat="1" applyFont="1" applyAlignment="1" applyProtection="1">
      <alignment wrapText="1"/>
      <protection locked="0"/>
    </xf>
    <xf numFmtId="0" fontId="39" fillId="0" borderId="0" xfId="7" applyFont="1"/>
    <xf numFmtId="4" fontId="31" fillId="0" borderId="0" xfId="7" applyNumberFormat="1" applyFont="1" applyAlignment="1" applyProtection="1">
      <alignment wrapText="1"/>
      <protection locked="0"/>
    </xf>
    <xf numFmtId="0" fontId="31" fillId="0" borderId="0" xfId="7" applyFont="1" applyAlignment="1">
      <alignment wrapText="1"/>
    </xf>
    <xf numFmtId="4" fontId="40" fillId="0" borderId="0" xfId="7" applyNumberFormat="1" applyFont="1" applyAlignment="1" applyProtection="1">
      <alignment wrapText="1"/>
      <protection locked="0"/>
    </xf>
    <xf numFmtId="0" fontId="31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5" fillId="0" borderId="0" xfId="0" applyFont="1"/>
    <xf numFmtId="0" fontId="39" fillId="0" borderId="0" xfId="7" applyFont="1" applyAlignment="1">
      <alignment vertical="center"/>
    </xf>
    <xf numFmtId="0" fontId="31" fillId="3" borderId="0" xfId="7" applyFont="1" applyFill="1" applyAlignment="1">
      <alignment vertical="center"/>
    </xf>
    <xf numFmtId="0" fontId="36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top" wrapText="1"/>
    </xf>
    <xf numFmtId="0" fontId="20" fillId="0" borderId="0" xfId="0" applyFont="1" applyAlignment="1">
      <alignment horizontal="justify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justify" wrapText="1"/>
    </xf>
    <xf numFmtId="0" fontId="22" fillId="0" borderId="0" xfId="2" quotePrefix="1" applyProtection="1">
      <alignment vertical="top"/>
    </xf>
    <xf numFmtId="0" fontId="31" fillId="0" borderId="0" xfId="0" applyFont="1"/>
    <xf numFmtId="0" fontId="21" fillId="0" borderId="1" xfId="0" applyFont="1" applyBorder="1" applyAlignment="1">
      <alignment horizontal="left"/>
    </xf>
    <xf numFmtId="0" fontId="41" fillId="0" borderId="0" xfId="0" applyFont="1"/>
    <xf numFmtId="0" fontId="41" fillId="0" borderId="0" xfId="0" applyFont="1" applyAlignment="1">
      <alignment vertical="center"/>
    </xf>
    <xf numFmtId="0" fontId="16" fillId="0" borderId="0" xfId="0" applyFont="1"/>
    <xf numFmtId="3" fontId="21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justify" wrapText="1"/>
    </xf>
    <xf numFmtId="0" fontId="16" fillId="0" borderId="1" xfId="0" applyFont="1" applyBorder="1" applyAlignment="1">
      <alignment horizontal="justify" wrapText="1"/>
    </xf>
    <xf numFmtId="0" fontId="21" fillId="0" borderId="1" xfId="0" applyFont="1" applyBorder="1" applyAlignment="1">
      <alignment horizontal="left" wrapText="1"/>
    </xf>
    <xf numFmtId="0" fontId="21" fillId="0" borderId="0" xfId="0" applyFont="1"/>
    <xf numFmtId="0" fontId="21" fillId="0" borderId="1" xfId="0" applyFont="1" applyBorder="1"/>
    <xf numFmtId="0" fontId="21" fillId="0" borderId="0" xfId="0" applyFont="1" applyAlignment="1">
      <alignment horizontal="left"/>
    </xf>
    <xf numFmtId="0" fontId="18" fillId="0" borderId="1" xfId="0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21" fillId="0" borderId="1" xfId="0" applyFont="1" applyBorder="1" applyAlignment="1">
      <alignment wrapText="1"/>
    </xf>
    <xf numFmtId="0" fontId="18" fillId="0" borderId="0" xfId="0" applyFont="1" applyAlignment="1">
      <alignment horizontal="justify" vertical="top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left" vertical="center" wrapText="1"/>
    </xf>
    <xf numFmtId="0" fontId="21" fillId="0" borderId="3" xfId="0" applyFont="1" applyBorder="1" applyAlignment="1">
      <alignment wrapText="1"/>
    </xf>
    <xf numFmtId="0" fontId="0" fillId="0" borderId="0" xfId="0" applyAlignment="1">
      <alignment vertical="top"/>
    </xf>
    <xf numFmtId="0" fontId="18" fillId="0" borderId="1" xfId="0" applyFont="1" applyBorder="1" applyAlignment="1">
      <alignment vertical="center" wrapText="1"/>
    </xf>
    <xf numFmtId="0" fontId="18" fillId="0" borderId="0" xfId="0" applyFont="1" applyAlignment="1">
      <alignment vertical="top" wrapText="1"/>
    </xf>
    <xf numFmtId="0" fontId="23" fillId="0" borderId="0" xfId="0" applyFont="1" applyAlignment="1">
      <alignment horizontal="justify" vertical="top" wrapText="1"/>
    </xf>
    <xf numFmtId="0" fontId="16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21" fillId="0" borderId="0" xfId="0" applyFont="1" applyAlignment="1">
      <alignment horizontal="left" wrapText="1"/>
    </xf>
    <xf numFmtId="3" fontId="21" fillId="0" borderId="1" xfId="0" applyNumberFormat="1" applyFont="1" applyBorder="1" applyAlignment="1">
      <alignment horizontal="right" vertical="center" wrapText="1"/>
    </xf>
    <xf numFmtId="3" fontId="16" fillId="0" borderId="1" xfId="0" applyNumberFormat="1" applyFont="1" applyBorder="1" applyAlignment="1">
      <alignment horizontal="right" wrapText="1"/>
    </xf>
    <xf numFmtId="3" fontId="17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wrapText="1"/>
    </xf>
    <xf numFmtId="3" fontId="17" fillId="0" borderId="1" xfId="0" applyNumberFormat="1" applyFont="1" applyBorder="1" applyAlignment="1">
      <alignment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20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justify" wrapText="1"/>
    </xf>
    <xf numFmtId="0" fontId="18" fillId="0" borderId="0" xfId="0" applyFont="1" applyAlignment="1">
      <alignment wrapText="1"/>
    </xf>
    <xf numFmtId="0" fontId="24" fillId="0" borderId="0" xfId="0" applyFont="1"/>
    <xf numFmtId="3" fontId="21" fillId="0" borderId="1" xfId="0" applyNumberFormat="1" applyFont="1" applyBorder="1"/>
    <xf numFmtId="0" fontId="25" fillId="0" borderId="0" xfId="0" applyFont="1" applyAlignment="1">
      <alignment vertical="top" wrapText="1"/>
    </xf>
    <xf numFmtId="0" fontId="28" fillId="0" borderId="0" xfId="0" applyFont="1" applyAlignment="1">
      <alignment wrapText="1"/>
    </xf>
    <xf numFmtId="0" fontId="19" fillId="0" borderId="0" xfId="0" applyFont="1" applyAlignment="1">
      <alignment horizontal="left" wrapText="1"/>
    </xf>
    <xf numFmtId="0" fontId="21" fillId="0" borderId="0" xfId="0" applyFont="1" applyAlignment="1">
      <alignment horizontal="right" wrapText="1"/>
    </xf>
    <xf numFmtId="3" fontId="20" fillId="0" borderId="0" xfId="0" quotePrefix="1" applyNumberFormat="1" applyFont="1"/>
    <xf numFmtId="0" fontId="21" fillId="0" borderId="1" xfId="0" applyFont="1" applyBorder="1" applyAlignment="1">
      <alignment vertical="center" wrapText="1"/>
    </xf>
    <xf numFmtId="0" fontId="21" fillId="4" borderId="1" xfId="0" applyFont="1" applyFill="1" applyBorder="1" applyAlignment="1">
      <alignment horizontal="center" vertical="center"/>
    </xf>
    <xf numFmtId="0" fontId="21" fillId="4" borderId="1" xfId="0" applyFont="1" applyFill="1" applyBorder="1"/>
    <xf numFmtId="0" fontId="30" fillId="0" borderId="0" xfId="0" applyFont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top" wrapText="1"/>
    </xf>
    <xf numFmtId="0" fontId="21" fillId="0" borderId="0" xfId="0" applyFont="1" applyAlignment="1">
      <alignment horizontal="justify" vertical="center" wrapText="1"/>
    </xf>
    <xf numFmtId="0" fontId="21" fillId="0" borderId="0" xfId="0" applyFont="1" applyAlignment="1">
      <alignment horizontal="justify"/>
    </xf>
    <xf numFmtId="0" fontId="21" fillId="4" borderId="1" xfId="0" applyFont="1" applyFill="1" applyBorder="1" applyAlignment="1">
      <alignment horizontal="center" wrapText="1"/>
    </xf>
    <xf numFmtId="0" fontId="44" fillId="0" borderId="1" xfId="0" applyFont="1" applyBorder="1" applyAlignment="1">
      <alignment horizontal="justify" wrapText="1"/>
    </xf>
    <xf numFmtId="0" fontId="23" fillId="0" borderId="0" xfId="0" applyFont="1" applyAlignment="1">
      <alignment horizontal="justify"/>
    </xf>
    <xf numFmtId="0" fontId="21" fillId="4" borderId="1" xfId="0" applyFont="1" applyFill="1" applyBorder="1" applyAlignment="1">
      <alignment horizontal="center"/>
    </xf>
    <xf numFmtId="0" fontId="17" fillId="4" borderId="1" xfId="0" applyFont="1" applyFill="1" applyBorder="1" applyAlignment="1">
      <alignment horizontal="center" wrapText="1"/>
    </xf>
    <xf numFmtId="0" fontId="17" fillId="4" borderId="1" xfId="0" applyFont="1" applyFill="1" applyBorder="1" applyAlignment="1">
      <alignment horizontal="center" vertical="center" wrapText="1"/>
    </xf>
    <xf numFmtId="3" fontId="21" fillId="0" borderId="1" xfId="0" applyNumberFormat="1" applyFont="1" applyBorder="1" applyAlignment="1">
      <alignment wrapText="1"/>
    </xf>
    <xf numFmtId="0" fontId="21" fillId="0" borderId="1" xfId="0" applyFont="1" applyBorder="1" applyAlignment="1">
      <alignment vertical="center"/>
    </xf>
    <xf numFmtId="0" fontId="18" fillId="0" borderId="1" xfId="0" quotePrefix="1" applyFont="1" applyBorder="1" applyAlignment="1">
      <alignment vertical="top" wrapText="1"/>
    </xf>
    <xf numFmtId="0" fontId="27" fillId="0" borderId="0" xfId="0" applyFont="1"/>
    <xf numFmtId="0" fontId="19" fillId="0" borderId="0" xfId="0" applyFont="1" applyAlignment="1">
      <alignment horizontal="justify"/>
    </xf>
    <xf numFmtId="0" fontId="16" fillId="0" borderId="1" xfId="0" quotePrefix="1" applyFont="1" applyBorder="1"/>
    <xf numFmtId="3" fontId="21" fillId="0" borderId="1" xfId="0" applyNumberFormat="1" applyFont="1" applyBorder="1" applyAlignment="1">
      <alignment vertical="center"/>
    </xf>
    <xf numFmtId="0" fontId="21" fillId="4" borderId="2" xfId="0" applyFont="1" applyFill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/>
    </xf>
    <xf numFmtId="3" fontId="18" fillId="0" borderId="1" xfId="0" applyNumberFormat="1" applyFont="1" applyBorder="1" applyAlignment="1">
      <alignment horizontal="right"/>
    </xf>
    <xf numFmtId="3" fontId="21" fillId="0" borderId="1" xfId="8" applyNumberFormat="1" applyFont="1" applyBorder="1" applyProtection="1">
      <protection locked="0"/>
    </xf>
    <xf numFmtId="3" fontId="21" fillId="0" borderId="1" xfId="8" applyNumberFormat="1" applyFont="1" applyBorder="1" applyAlignment="1" applyProtection="1">
      <alignment vertical="center"/>
      <protection locked="0"/>
    </xf>
    <xf numFmtId="0" fontId="17" fillId="0" borderId="0" xfId="0" applyFont="1" applyAlignment="1">
      <alignment horizontal="justify"/>
    </xf>
    <xf numFmtId="0" fontId="25" fillId="0" borderId="0" xfId="0" applyFont="1" applyAlignment="1">
      <alignment horizontal="left" vertical="center"/>
    </xf>
    <xf numFmtId="0" fontId="17" fillId="0" borderId="0" xfId="0" applyFont="1" applyAlignment="1">
      <alignment horizontal="justify" vertical="center"/>
    </xf>
    <xf numFmtId="0" fontId="21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21" fillId="4" borderId="1" xfId="0" applyFont="1" applyFill="1" applyBorder="1" applyAlignment="1">
      <alignment horizontal="left" vertical="center" wrapText="1"/>
    </xf>
    <xf numFmtId="3" fontId="16" fillId="0" borderId="1" xfId="0" applyNumberFormat="1" applyFont="1" applyBorder="1" applyAlignment="1">
      <alignment horizontal="right" vertical="center" wrapText="1"/>
    </xf>
    <xf numFmtId="0" fontId="21" fillId="0" borderId="2" xfId="0" applyFont="1" applyBorder="1" applyAlignment="1">
      <alignment vertical="center" wrapText="1"/>
    </xf>
    <xf numFmtId="0" fontId="21" fillId="4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justify" wrapText="1"/>
    </xf>
    <xf numFmtId="0" fontId="28" fillId="0" borderId="0" xfId="0" applyFont="1" applyAlignment="1">
      <alignment horizontal="justify" wrapText="1"/>
    </xf>
    <xf numFmtId="49" fontId="44" fillId="0" borderId="1" xfId="0" applyNumberFormat="1" applyFont="1" applyBorder="1" applyAlignment="1">
      <alignment wrapText="1"/>
    </xf>
    <xf numFmtId="164" fontId="21" fillId="4" borderId="1" xfId="8" applyNumberFormat="1" applyFont="1" applyFill="1" applyBorder="1" applyAlignment="1" applyProtection="1">
      <alignment horizontal="center" vertical="center"/>
      <protection locked="0"/>
    </xf>
    <xf numFmtId="166" fontId="21" fillId="0" borderId="0" xfId="8" applyNumberFormat="1" applyFont="1" applyProtection="1">
      <protection locked="0"/>
    </xf>
    <xf numFmtId="0" fontId="16" fillId="0" borderId="1" xfId="0" applyFont="1" applyBorder="1" applyAlignment="1">
      <alignment vertical="top" wrapText="1"/>
    </xf>
    <xf numFmtId="3" fontId="21" fillId="0" borderId="0" xfId="8" applyNumberFormat="1" applyFont="1" applyProtection="1">
      <protection locked="0"/>
    </xf>
    <xf numFmtId="3" fontId="21" fillId="0" borderId="1" xfId="0" applyNumberFormat="1" applyFont="1" applyBorder="1" applyAlignment="1">
      <alignment horizontal="right"/>
    </xf>
    <xf numFmtId="0" fontId="28" fillId="0" borderId="0" xfId="0" applyFont="1" applyAlignment="1">
      <alignment vertical="center" wrapText="1"/>
    </xf>
    <xf numFmtId="0" fontId="17" fillId="0" borderId="0" xfId="0" applyFont="1" applyAlignment="1">
      <alignment horizontal="left"/>
    </xf>
    <xf numFmtId="3" fontId="18" fillId="0" borderId="1" xfId="0" applyNumberFormat="1" applyFont="1" applyBorder="1" applyAlignment="1">
      <alignment vertical="center" wrapText="1"/>
    </xf>
    <xf numFmtId="3" fontId="18" fillId="0" borderId="4" xfId="0" applyNumberFormat="1" applyFont="1" applyBorder="1" applyAlignment="1">
      <alignment vertical="center" wrapText="1"/>
    </xf>
    <xf numFmtId="3" fontId="18" fillId="0" borderId="1" xfId="0" applyNumberFormat="1" applyFont="1" applyBorder="1" applyAlignment="1">
      <alignment vertical="top" wrapText="1"/>
    </xf>
    <xf numFmtId="3" fontId="21" fillId="0" borderId="1" xfId="0" quotePrefix="1" applyNumberFormat="1" applyFont="1" applyBorder="1" applyAlignment="1">
      <alignment vertical="center"/>
    </xf>
    <xf numFmtId="3" fontId="16" fillId="0" borderId="1" xfId="8" applyNumberFormat="1" applyFont="1" applyBorder="1" applyProtection="1">
      <protection locked="0"/>
    </xf>
    <xf numFmtId="0" fontId="0" fillId="4" borderId="0" xfId="0" applyFill="1"/>
    <xf numFmtId="0" fontId="25" fillId="0" borderId="1" xfId="0" applyFont="1" applyBorder="1" applyAlignment="1">
      <alignment wrapText="1"/>
    </xf>
    <xf numFmtId="165" fontId="21" fillId="0" borderId="0" xfId="0" applyNumberFormat="1" applyFont="1"/>
    <xf numFmtId="3" fontId="21" fillId="0" borderId="1" xfId="0" applyNumberFormat="1" applyFont="1" applyBorder="1" applyAlignment="1">
      <alignment horizontal="right" vertical="center"/>
    </xf>
    <xf numFmtId="3" fontId="21" fillId="0" borderId="3" xfId="8" applyNumberFormat="1" applyFont="1" applyBorder="1" applyProtection="1">
      <protection locked="0"/>
    </xf>
    <xf numFmtId="3" fontId="16" fillId="0" borderId="1" xfId="0" applyNumberFormat="1" applyFont="1" applyBorder="1" applyAlignment="1">
      <alignment horizontal="right"/>
    </xf>
    <xf numFmtId="0" fontId="18" fillId="0" borderId="7" xfId="0" applyFont="1" applyBorder="1" applyAlignment="1">
      <alignment vertical="top" wrapText="1"/>
    </xf>
    <xf numFmtId="3" fontId="18" fillId="0" borderId="8" xfId="0" applyNumberFormat="1" applyFont="1" applyBorder="1" applyAlignment="1">
      <alignment vertical="top" wrapText="1"/>
    </xf>
    <xf numFmtId="0" fontId="17" fillId="0" borderId="0" xfId="0" applyFont="1" applyAlignment="1">
      <alignment horizontal="justify" vertical="top" wrapText="1"/>
    </xf>
    <xf numFmtId="0" fontId="17" fillId="0" borderId="9" xfId="0" applyFont="1" applyBorder="1" applyAlignment="1">
      <alignment horizontal="justify" vertical="top" wrapText="1"/>
    </xf>
    <xf numFmtId="0" fontId="34" fillId="0" borderId="0" xfId="2" quotePrefix="1" applyFont="1" applyProtection="1">
      <alignment vertical="top"/>
    </xf>
    <xf numFmtId="0" fontId="16" fillId="0" borderId="0" xfId="7" applyFont="1"/>
    <xf numFmtId="0" fontId="47" fillId="0" borderId="0" xfId="2" quotePrefix="1" applyFont="1" applyProtection="1">
      <alignment vertical="top"/>
    </xf>
    <xf numFmtId="0" fontId="41" fillId="0" borderId="0" xfId="7" applyFont="1"/>
    <xf numFmtId="0" fontId="41" fillId="2" borderId="0" xfId="7" applyFont="1" applyFill="1" applyAlignment="1">
      <alignment vertical="center"/>
    </xf>
    <xf numFmtId="0" fontId="21" fillId="0" borderId="0" xfId="7" applyFont="1" applyAlignment="1">
      <alignment vertical="center"/>
    </xf>
    <xf numFmtId="49" fontId="41" fillId="0" borderId="1" xfId="7" applyNumberFormat="1" applyFont="1" applyBorder="1" applyAlignment="1">
      <alignment vertical="center" wrapText="1"/>
    </xf>
    <xf numFmtId="0" fontId="41" fillId="0" borderId="0" xfId="7" applyFont="1" applyAlignment="1">
      <alignment vertical="center"/>
    </xf>
    <xf numFmtId="49" fontId="21" fillId="0" borderId="1" xfId="7" applyNumberFormat="1" applyFont="1" applyBorder="1" applyAlignment="1">
      <alignment horizontal="left" vertical="center" wrapText="1"/>
    </xf>
    <xf numFmtId="0" fontId="21" fillId="0" borderId="1" xfId="0" applyFont="1" applyBorder="1" applyAlignment="1">
      <alignment horizontal="justify" vertical="center" wrapText="1"/>
    </xf>
    <xf numFmtId="49" fontId="41" fillId="0" borderId="1" xfId="7" applyNumberFormat="1" applyFont="1" applyBorder="1" applyAlignment="1">
      <alignment horizontal="left" vertical="center" wrapText="1"/>
    </xf>
    <xf numFmtId="0" fontId="41" fillId="0" borderId="0" xfId="7" applyFont="1" applyAlignment="1">
      <alignment wrapText="1"/>
    </xf>
    <xf numFmtId="4" fontId="41" fillId="0" borderId="0" xfId="7" applyNumberFormat="1" applyFont="1" applyAlignment="1" applyProtection="1">
      <alignment wrapText="1"/>
      <protection locked="0"/>
    </xf>
    <xf numFmtId="0" fontId="41" fillId="0" borderId="0" xfId="0" applyFont="1" applyAlignment="1">
      <alignment horizontal="left"/>
    </xf>
    <xf numFmtId="0" fontId="21" fillId="4" borderId="1" xfId="7" applyFont="1" applyFill="1" applyBorder="1" applyAlignment="1">
      <alignment horizontal="center" vertical="center" wrapText="1"/>
    </xf>
    <xf numFmtId="49" fontId="21" fillId="0" borderId="1" xfId="7" applyNumberFormat="1" applyFont="1" applyBorder="1" applyAlignment="1">
      <alignment vertical="center" wrapText="1"/>
    </xf>
    <xf numFmtId="49" fontId="16" fillId="0" borderId="1" xfId="7" applyNumberFormat="1" applyFont="1" applyBorder="1" applyAlignment="1">
      <alignment horizontal="center" vertical="center" wrapText="1"/>
    </xf>
    <xf numFmtId="49" fontId="25" fillId="0" borderId="1" xfId="7" applyNumberFormat="1" applyFont="1" applyBorder="1" applyAlignment="1">
      <alignment horizontal="left" vertical="center" wrapText="1"/>
    </xf>
    <xf numFmtId="49" fontId="25" fillId="0" borderId="1" xfId="7" applyNumberFormat="1" applyFont="1" applyBorder="1" applyAlignment="1">
      <alignment vertical="center" wrapText="1"/>
    </xf>
    <xf numFmtId="0" fontId="16" fillId="0" borderId="0" xfId="7" applyFont="1" applyAlignment="1">
      <alignment vertical="center"/>
    </xf>
    <xf numFmtId="49" fontId="21" fillId="4" borderId="1" xfId="7" applyNumberFormat="1" applyFont="1" applyFill="1" applyBorder="1" applyAlignment="1">
      <alignment horizontal="center" vertical="center" wrapText="1"/>
    </xf>
    <xf numFmtId="49" fontId="21" fillId="4" borderId="4" xfId="7" applyNumberFormat="1" applyFont="1" applyFill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justify" vertical="center"/>
    </xf>
    <xf numFmtId="0" fontId="43" fillId="0" borderId="0" xfId="0" applyFont="1"/>
    <xf numFmtId="0" fontId="45" fillId="0" borderId="0" xfId="0" applyFont="1" applyAlignment="1">
      <alignment wrapText="1"/>
    </xf>
    <xf numFmtId="3" fontId="16" fillId="0" borderId="1" xfId="0" applyNumberFormat="1" applyFont="1" applyBorder="1"/>
    <xf numFmtId="0" fontId="25" fillId="0" borderId="0" xfId="0" applyFont="1" applyAlignment="1">
      <alignment horizontal="left" wrapText="1"/>
    </xf>
    <xf numFmtId="49" fontId="16" fillId="0" borderId="3" xfId="0" applyNumberFormat="1" applyFont="1" applyBorder="1" applyAlignment="1">
      <alignment wrapText="1"/>
    </xf>
    <xf numFmtId="0" fontId="33" fillId="0" borderId="0" xfId="0" applyFont="1"/>
    <xf numFmtId="0" fontId="1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 wrapText="1"/>
    </xf>
    <xf numFmtId="0" fontId="46" fillId="0" borderId="0" xfId="0" applyFont="1"/>
    <xf numFmtId="3" fontId="48" fillId="0" borderId="1" xfId="0" applyNumberFormat="1" applyFont="1" applyBorder="1"/>
    <xf numFmtId="0" fontId="46" fillId="0" borderId="0" xfId="0" applyFont="1" applyAlignment="1">
      <alignment vertical="center"/>
    </xf>
    <xf numFmtId="0" fontId="48" fillId="4" borderId="1" xfId="0" applyFont="1" applyFill="1" applyBorder="1" applyAlignment="1">
      <alignment horizontal="center" vertical="center" wrapText="1"/>
    </xf>
    <xf numFmtId="0" fontId="48" fillId="4" borderId="1" xfId="0" applyFont="1" applyFill="1" applyBorder="1" applyAlignment="1">
      <alignment horizontal="center" vertical="center"/>
    </xf>
    <xf numFmtId="3" fontId="41" fillId="0" borderId="0" xfId="0" applyNumberFormat="1" applyFont="1"/>
    <xf numFmtId="3" fontId="16" fillId="0" borderId="1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16" fillId="0" borderId="0" xfId="0" applyFont="1" applyAlignment="1">
      <alignment horizontal="justify" vertical="center"/>
    </xf>
    <xf numFmtId="3" fontId="16" fillId="0" borderId="3" xfId="8" applyNumberFormat="1" applyFont="1" applyBorder="1" applyProtection="1">
      <protection locked="0"/>
    </xf>
    <xf numFmtId="3" fontId="25" fillId="0" borderId="1" xfId="8" applyNumberFormat="1" applyFont="1" applyBorder="1" applyProtection="1">
      <protection locked="0"/>
    </xf>
    <xf numFmtId="0" fontId="41" fillId="4" borderId="1" xfId="0" applyFont="1" applyFill="1" applyBorder="1" applyAlignment="1">
      <alignment horizontal="center"/>
    </xf>
    <xf numFmtId="3" fontId="21" fillId="0" borderId="0" xfId="0" applyNumberFormat="1" applyFont="1" applyAlignment="1">
      <alignment horizontal="right" wrapText="1"/>
    </xf>
    <xf numFmtId="3" fontId="17" fillId="0" borderId="0" xfId="0" applyNumberFormat="1" applyFont="1" applyAlignment="1">
      <alignment vertical="center" wrapText="1"/>
    </xf>
    <xf numFmtId="3" fontId="21" fillId="0" borderId="1" xfId="0" applyNumberFormat="1" applyFont="1" applyBorder="1" applyAlignment="1">
      <alignment vertical="center" wrapText="1"/>
    </xf>
    <xf numFmtId="3" fontId="16" fillId="0" borderId="1" xfId="0" applyNumberFormat="1" applyFont="1" applyBorder="1" applyAlignment="1">
      <alignment horizontal="left"/>
    </xf>
    <xf numFmtId="3" fontId="16" fillId="0" borderId="1" xfId="0" applyNumberFormat="1" applyFont="1" applyBorder="1" applyAlignment="1">
      <alignment horizontal="right" vertical="center"/>
    </xf>
    <xf numFmtId="3" fontId="20" fillId="0" borderId="0" xfId="0" applyNumberFormat="1" applyFont="1"/>
    <xf numFmtId="3" fontId="21" fillId="0" borderId="1" xfId="8" applyNumberFormat="1" applyFont="1" applyBorder="1" applyAlignment="1" applyProtection="1">
      <alignment horizontal="center"/>
      <protection locked="0"/>
    </xf>
    <xf numFmtId="0" fontId="20" fillId="0" borderId="0" xfId="0" applyFont="1" applyAlignment="1">
      <alignment horizontal="justify" vertical="center"/>
    </xf>
    <xf numFmtId="0" fontId="50" fillId="0" borderId="0" xfId="2" quotePrefix="1" applyFont="1" applyProtection="1">
      <alignment vertical="top"/>
    </xf>
    <xf numFmtId="0" fontId="49" fillId="0" borderId="0" xfId="0" applyFont="1"/>
    <xf numFmtId="0" fontId="48" fillId="0" borderId="0" xfId="0" applyFont="1"/>
    <xf numFmtId="0" fontId="46" fillId="0" borderId="1" xfId="0" applyFont="1" applyBorder="1" applyAlignment="1">
      <alignment horizontal="left" vertical="center"/>
    </xf>
    <xf numFmtId="3" fontId="46" fillId="0" borderId="1" xfId="0" applyNumberFormat="1" applyFont="1" applyBorder="1" applyAlignment="1">
      <alignment wrapText="1"/>
    </xf>
    <xf numFmtId="0" fontId="46" fillId="0" borderId="1" xfId="0" applyFont="1" applyBorder="1" applyAlignment="1">
      <alignment horizontal="left" vertical="center" wrapText="1"/>
    </xf>
    <xf numFmtId="0" fontId="48" fillId="0" borderId="1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 wrapText="1"/>
    </xf>
    <xf numFmtId="3" fontId="48" fillId="0" borderId="0" xfId="0" applyNumberFormat="1" applyFont="1" applyAlignment="1">
      <alignment horizontal="right" vertical="center" wrapText="1"/>
    </xf>
    <xf numFmtId="0" fontId="48" fillId="0" borderId="0" xfId="0" applyFont="1" applyAlignment="1">
      <alignment horizontal="right" wrapText="1"/>
    </xf>
    <xf numFmtId="164" fontId="48" fillId="4" borderId="1" xfId="8" applyNumberFormat="1" applyFont="1" applyFill="1" applyBorder="1" applyAlignment="1" applyProtection="1">
      <alignment horizontal="center" vertical="center" wrapText="1"/>
      <protection locked="0"/>
    </xf>
    <xf numFmtId="164" fontId="48" fillId="4" borderId="10" xfId="8" applyNumberFormat="1" applyFont="1" applyFill="1" applyBorder="1" applyAlignment="1" applyProtection="1">
      <alignment horizontal="center" vertical="center" wrapText="1"/>
      <protection locked="0"/>
    </xf>
    <xf numFmtId="164" fontId="48" fillId="4" borderId="4" xfId="8" applyNumberFormat="1" applyFont="1" applyFill="1" applyBorder="1" applyAlignment="1" applyProtection="1">
      <alignment horizontal="center" vertical="center" wrapText="1"/>
      <protection locked="0"/>
    </xf>
    <xf numFmtId="3" fontId="48" fillId="0" borderId="1" xfId="0" applyNumberFormat="1" applyFont="1" applyBorder="1" applyAlignment="1">
      <alignment vertical="center"/>
    </xf>
    <xf numFmtId="0" fontId="51" fillId="0" borderId="0" xfId="0" applyFont="1"/>
    <xf numFmtId="3" fontId="48" fillId="0" borderId="5" xfId="0" applyNumberFormat="1" applyFont="1" applyBorder="1" applyAlignment="1">
      <alignment vertical="center"/>
    </xf>
    <xf numFmtId="0" fontId="52" fillId="0" borderId="0" xfId="0" applyFont="1" applyAlignment="1">
      <alignment vertical="center" wrapText="1"/>
    </xf>
    <xf numFmtId="0" fontId="52" fillId="0" borderId="0" xfId="0" applyFont="1" applyAlignment="1">
      <alignment vertical="center"/>
    </xf>
    <xf numFmtId="0" fontId="52" fillId="0" borderId="0" xfId="0" applyFont="1" applyAlignment="1">
      <alignment wrapText="1"/>
    </xf>
    <xf numFmtId="0" fontId="53" fillId="0" borderId="0" xfId="0" applyFont="1"/>
    <xf numFmtId="0" fontId="54" fillId="0" borderId="0" xfId="0" applyFont="1" applyAlignment="1">
      <alignment wrapText="1"/>
    </xf>
    <xf numFmtId="0" fontId="52" fillId="0" borderId="0" xfId="0" applyFont="1" applyAlignment="1" applyProtection="1">
      <alignment horizontal="center"/>
      <protection locked="0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wrapText="1"/>
    </xf>
    <xf numFmtId="0" fontId="52" fillId="0" borderId="0" xfId="0" applyFont="1" applyAlignment="1" applyProtection="1">
      <alignment horizontal="center" wrapText="1"/>
      <protection locked="0"/>
    </xf>
    <xf numFmtId="0" fontId="52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33" fillId="0" borderId="0" xfId="7" applyFont="1" applyAlignment="1">
      <alignment vertical="center"/>
    </xf>
    <xf numFmtId="49" fontId="25" fillId="0" borderId="1" xfId="7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horizontal="right" vertical="center" wrapText="1"/>
    </xf>
    <xf numFmtId="3" fontId="41" fillId="0" borderId="1" xfId="7" applyNumberFormat="1" applyFont="1" applyBorder="1" applyAlignment="1" applyProtection="1">
      <alignment horizontal="right" vertical="center" wrapText="1"/>
      <protection locked="0"/>
    </xf>
    <xf numFmtId="3" fontId="21" fillId="0" borderId="1" xfId="7" applyNumberFormat="1" applyFont="1" applyBorder="1" applyAlignment="1" applyProtection="1">
      <alignment horizontal="right" vertical="center" wrapText="1"/>
      <protection locked="0"/>
    </xf>
    <xf numFmtId="3" fontId="41" fillId="0" borderId="1" xfId="7" applyNumberFormat="1" applyFont="1" applyBorder="1" applyAlignment="1">
      <alignment horizontal="right" vertical="center" wrapText="1"/>
    </xf>
    <xf numFmtId="3" fontId="25" fillId="0" borderId="1" xfId="7" applyNumberFormat="1" applyFont="1" applyBorder="1" applyAlignment="1">
      <alignment horizontal="right" vertical="center" wrapText="1"/>
    </xf>
    <xf numFmtId="3" fontId="16" fillId="0" borderId="1" xfId="7" applyNumberFormat="1" applyFont="1" applyBorder="1" applyAlignment="1">
      <alignment horizontal="right" vertical="center" wrapText="1"/>
    </xf>
    <xf numFmtId="3" fontId="21" fillId="0" borderId="1" xfId="0" applyNumberFormat="1" applyFont="1" applyBorder="1" applyAlignment="1">
      <alignment horizontal="left" vertical="center" wrapText="1"/>
    </xf>
    <xf numFmtId="3" fontId="41" fillId="0" borderId="1" xfId="0" applyNumberFormat="1" applyFont="1" applyBorder="1" applyAlignment="1">
      <alignment horizontal="left" vertical="center"/>
    </xf>
    <xf numFmtId="3" fontId="41" fillId="0" borderId="1" xfId="0" applyNumberFormat="1" applyFont="1" applyBorder="1" applyAlignment="1">
      <alignment horizontal="right" vertical="center"/>
    </xf>
    <xf numFmtId="3" fontId="21" fillId="0" borderId="1" xfId="0" applyNumberFormat="1" applyFont="1" applyBorder="1" applyAlignment="1">
      <alignment horizontal="left" vertical="center"/>
    </xf>
    <xf numFmtId="3" fontId="21" fillId="0" borderId="1" xfId="7" applyNumberFormat="1" applyFont="1" applyBorder="1" applyAlignment="1">
      <alignment horizontal="right" vertical="center"/>
    </xf>
    <xf numFmtId="3" fontId="16" fillId="0" borderId="1" xfId="7" applyNumberFormat="1" applyFont="1" applyBorder="1" applyAlignment="1">
      <alignment horizontal="right" vertical="center"/>
    </xf>
    <xf numFmtId="3" fontId="41" fillId="0" borderId="1" xfId="7" applyNumberFormat="1" applyFont="1" applyBorder="1" applyAlignment="1" applyProtection="1">
      <alignment horizontal="right" vertical="center"/>
      <protection locked="0"/>
    </xf>
    <xf numFmtId="3" fontId="21" fillId="0" borderId="1" xfId="7" applyNumberFormat="1" applyFont="1" applyBorder="1" applyAlignment="1">
      <alignment horizontal="left" vertical="center" wrapText="1" indent="1"/>
    </xf>
    <xf numFmtId="3" fontId="41" fillId="0" borderId="1" xfId="7" applyNumberFormat="1" applyFont="1" applyBorder="1" applyAlignment="1">
      <alignment horizontal="left" vertical="center" wrapText="1" indent="1"/>
    </xf>
    <xf numFmtId="3" fontId="21" fillId="0" borderId="1" xfId="7" applyNumberFormat="1" applyFont="1" applyBorder="1" applyAlignment="1">
      <alignment vertical="center" wrapText="1"/>
    </xf>
    <xf numFmtId="3" fontId="21" fillId="0" borderId="1" xfId="7" applyNumberFormat="1" applyFont="1" applyBorder="1" applyAlignment="1">
      <alignment horizontal="left" vertical="center" indent="1"/>
    </xf>
    <xf numFmtId="3" fontId="21" fillId="3" borderId="1" xfId="7" applyNumberFormat="1" applyFont="1" applyFill="1" applyBorder="1" applyAlignment="1">
      <alignment horizontal="right" vertical="center"/>
    </xf>
    <xf numFmtId="3" fontId="21" fillId="0" borderId="1" xfId="7" applyNumberFormat="1" applyFont="1" applyBorder="1" applyAlignment="1" applyProtection="1">
      <alignment vertical="center" wrapText="1"/>
      <protection locked="0"/>
    </xf>
    <xf numFmtId="3" fontId="21" fillId="0" borderId="1" xfId="7" applyNumberFormat="1" applyFont="1" applyBorder="1" applyAlignment="1">
      <alignment horizontal="left" vertical="center" wrapText="1"/>
    </xf>
    <xf numFmtId="3" fontId="41" fillId="0" borderId="1" xfId="7" applyNumberFormat="1" applyFont="1" applyBorder="1" applyAlignment="1">
      <alignment horizontal="left" vertical="center" wrapText="1"/>
    </xf>
    <xf numFmtId="3" fontId="41" fillId="5" borderId="0" xfId="0" applyNumberFormat="1" applyFont="1" applyFill="1"/>
    <xf numFmtId="3" fontId="18" fillId="5" borderId="0" xfId="0" applyNumberFormat="1" applyFont="1" applyFill="1" applyAlignment="1">
      <alignment horizontal="right" vertical="top" wrapText="1"/>
    </xf>
    <xf numFmtId="3" fontId="18" fillId="5" borderId="0" xfId="0" applyNumberFormat="1" applyFont="1" applyFill="1" applyAlignment="1">
      <alignment vertical="top" wrapText="1"/>
    </xf>
    <xf numFmtId="0" fontId="16" fillId="0" borderId="0" xfId="0" applyFont="1" applyAlignment="1">
      <alignment horizontal="justify"/>
    </xf>
    <xf numFmtId="3" fontId="20" fillId="5" borderId="0" xfId="0" applyNumberFormat="1" applyFont="1" applyFill="1"/>
    <xf numFmtId="3" fontId="46" fillId="5" borderId="0" xfId="0" applyNumberFormat="1" applyFont="1" applyFill="1"/>
    <xf numFmtId="3" fontId="48" fillId="0" borderId="11" xfId="0" applyNumberFormat="1" applyFont="1" applyBorder="1" applyAlignment="1">
      <alignment vertical="center"/>
    </xf>
    <xf numFmtId="3" fontId="46" fillId="0" borderId="0" xfId="0" applyNumberFormat="1" applyFont="1"/>
    <xf numFmtId="3" fontId="16" fillId="5" borderId="0" xfId="0" applyNumberFormat="1" applyFont="1" applyFill="1"/>
    <xf numFmtId="3" fontId="21" fillId="0" borderId="0" xfId="0" applyNumberFormat="1" applyFont="1" applyAlignment="1">
      <alignment vertical="center" wrapText="1"/>
    </xf>
    <xf numFmtId="3" fontId="21" fillId="0" borderId="0" xfId="1" applyNumberFormat="1" applyFont="1" applyProtection="1">
      <protection locked="0"/>
    </xf>
    <xf numFmtId="0" fontId="44" fillId="0" borderId="0" xfId="0" applyFont="1" applyAlignment="1">
      <alignment horizontal="right" vertical="center"/>
    </xf>
    <xf numFmtId="3" fontId="16" fillId="5" borderId="0" xfId="0" applyNumberFormat="1" applyFont="1" applyFill="1" applyAlignment="1">
      <alignment horizontal="right" vertical="center" wrapText="1"/>
    </xf>
    <xf numFmtId="3" fontId="16" fillId="5" borderId="0" xfId="0" applyNumberFormat="1" applyFont="1" applyFill="1" applyAlignment="1">
      <alignment vertical="center"/>
    </xf>
    <xf numFmtId="3" fontId="16" fillId="0" borderId="0" xfId="0" applyNumberFormat="1" applyFont="1" applyAlignment="1">
      <alignment vertical="center"/>
    </xf>
    <xf numFmtId="0" fontId="16" fillId="0" borderId="1" xfId="0" applyFont="1" applyBorder="1"/>
    <xf numFmtId="49" fontId="16" fillId="0" borderId="1" xfId="0" applyNumberFormat="1" applyFont="1" applyBorder="1" applyAlignment="1">
      <alignment wrapText="1"/>
    </xf>
    <xf numFmtId="3" fontId="16" fillId="0" borderId="4" xfId="0" applyNumberFormat="1" applyFont="1" applyBorder="1" applyAlignment="1">
      <alignment horizontal="right"/>
    </xf>
    <xf numFmtId="3" fontId="31" fillId="0" borderId="0" xfId="7" applyNumberFormat="1" applyFont="1"/>
    <xf numFmtId="3" fontId="36" fillId="0" borderId="8" xfId="7" applyNumberFormat="1" applyFont="1" applyBorder="1" applyAlignment="1">
      <alignment vertical="center" wrapText="1"/>
    </xf>
    <xf numFmtId="3" fontId="21" fillId="4" borderId="1" xfId="7" applyNumberFormat="1" applyFont="1" applyFill="1" applyBorder="1" applyAlignment="1">
      <alignment horizontal="center" vertical="center" wrapText="1"/>
    </xf>
    <xf numFmtId="3" fontId="31" fillId="0" borderId="0" xfId="7" applyNumberFormat="1" applyFont="1" applyAlignment="1" applyProtection="1">
      <alignment wrapText="1"/>
      <protection locked="0"/>
    </xf>
    <xf numFmtId="3" fontId="39" fillId="0" borderId="0" xfId="7" applyNumberFormat="1" applyFont="1" applyAlignment="1" applyProtection="1">
      <alignment wrapText="1"/>
      <protection locked="0"/>
    </xf>
    <xf numFmtId="3" fontId="40" fillId="0" borderId="0" xfId="7" applyNumberFormat="1" applyFont="1" applyAlignment="1" applyProtection="1">
      <alignment wrapText="1"/>
      <protection locked="0"/>
    </xf>
    <xf numFmtId="3" fontId="0" fillId="0" borderId="0" xfId="0" applyNumberFormat="1" applyAlignment="1">
      <alignment vertical="top"/>
    </xf>
    <xf numFmtId="3" fontId="17" fillId="4" borderId="1" xfId="0" applyNumberFormat="1" applyFont="1" applyFill="1" applyBorder="1" applyAlignment="1">
      <alignment horizontal="center" vertical="center" wrapText="1"/>
    </xf>
    <xf numFmtId="3" fontId="18" fillId="0" borderId="0" xfId="0" applyNumberFormat="1" applyFont="1" applyAlignment="1">
      <alignment horizontal="justify" vertical="top" wrapText="1"/>
    </xf>
    <xf numFmtId="3" fontId="0" fillId="0" borderId="0" xfId="0" applyNumberFormat="1"/>
    <xf numFmtId="3" fontId="18" fillId="0" borderId="0" xfId="0" applyNumberFormat="1" applyFont="1" applyAlignment="1">
      <alignment vertical="top" wrapText="1"/>
    </xf>
    <xf numFmtId="3" fontId="17" fillId="4" borderId="4" xfId="0" applyNumberFormat="1" applyFont="1" applyFill="1" applyBorder="1" applyAlignment="1">
      <alignment horizontal="center" vertical="center" wrapText="1"/>
    </xf>
    <xf numFmtId="3" fontId="21" fillId="0" borderId="0" xfId="0" applyNumberFormat="1" applyFont="1" applyAlignment="1">
      <alignment horizontal="right" vertical="center" wrapText="1"/>
    </xf>
    <xf numFmtId="3" fontId="18" fillId="0" borderId="0" xfId="0" applyNumberFormat="1" applyFont="1" applyAlignment="1">
      <alignment horizontal="right" wrapText="1" indent="3"/>
    </xf>
    <xf numFmtId="0" fontId="21" fillId="0" borderId="3" xfId="0" applyFont="1" applyBorder="1" applyAlignment="1">
      <alignment vertical="center" wrapText="1"/>
    </xf>
    <xf numFmtId="3" fontId="21" fillId="0" borderId="3" xfId="0" applyNumberFormat="1" applyFont="1" applyBorder="1" applyAlignment="1">
      <alignment vertical="center" wrapText="1"/>
    </xf>
    <xf numFmtId="14" fontId="16" fillId="0" borderId="0" xfId="0" applyNumberFormat="1" applyFont="1" applyAlignment="1">
      <alignment vertical="center"/>
    </xf>
    <xf numFmtId="3" fontId="21" fillId="0" borderId="0" xfId="0" applyNumberFormat="1" applyFont="1" applyAlignment="1">
      <alignment horizontal="right"/>
    </xf>
    <xf numFmtId="0" fontId="25" fillId="0" borderId="1" xfId="0" applyFont="1" applyBorder="1" applyAlignment="1">
      <alignment horizontal="justify" wrapText="1"/>
    </xf>
    <xf numFmtId="0" fontId="33" fillId="0" borderId="0" xfId="0" applyFont="1" applyAlignment="1">
      <alignment wrapText="1"/>
    </xf>
    <xf numFmtId="0" fontId="25" fillId="0" borderId="0" xfId="7" applyFont="1" applyAlignment="1">
      <alignment vertical="center"/>
    </xf>
    <xf numFmtId="0" fontId="41" fillId="0" borderId="1" xfId="7" applyFont="1" applyBorder="1" applyAlignment="1">
      <alignment wrapText="1"/>
    </xf>
    <xf numFmtId="0" fontId="25" fillId="0" borderId="0" xfId="7" applyFont="1"/>
    <xf numFmtId="0" fontId="21" fillId="0" borderId="0" xfId="7" applyFont="1"/>
    <xf numFmtId="0" fontId="58" fillId="0" borderId="0" xfId="0" applyFont="1" applyAlignment="1">
      <alignment horizontal="justify"/>
    </xf>
    <xf numFmtId="0" fontId="16" fillId="0" borderId="0" xfId="0" applyFont="1" applyAlignment="1">
      <alignment horizontal="center"/>
    </xf>
    <xf numFmtId="0" fontId="21" fillId="4" borderId="1" xfId="0" applyFont="1" applyFill="1" applyBorder="1" applyAlignment="1">
      <alignment horizontal="left" vertical="center"/>
    </xf>
    <xf numFmtId="0" fontId="16" fillId="3" borderId="0" xfId="0" applyFont="1" applyFill="1"/>
    <xf numFmtId="9" fontId="21" fillId="0" borderId="1" xfId="9" applyFont="1" applyBorder="1" applyAlignment="1">
      <alignment horizontal="right" wrapText="1"/>
    </xf>
    <xf numFmtId="3" fontId="16" fillId="0" borderId="0" xfId="0" applyNumberFormat="1" applyFont="1" applyAlignment="1">
      <alignment horizontal="right" vertical="center" wrapText="1"/>
    </xf>
    <xf numFmtId="3" fontId="21" fillId="0" borderId="5" xfId="0" applyNumberFormat="1" applyFont="1" applyBorder="1" applyAlignment="1">
      <alignment vertical="center"/>
    </xf>
    <xf numFmtId="3" fontId="21" fillId="0" borderId="3" xfId="0" applyNumberFormat="1" applyFont="1" applyBorder="1" applyAlignment="1">
      <alignment vertical="center"/>
    </xf>
    <xf numFmtId="49" fontId="16" fillId="0" borderId="1" xfId="0" applyNumberFormat="1" applyFont="1" applyBorder="1" applyAlignment="1">
      <alignment vertical="center" wrapText="1"/>
    </xf>
    <xf numFmtId="49" fontId="44" fillId="0" borderId="1" xfId="0" applyNumberFormat="1" applyFont="1" applyBorder="1" applyAlignment="1">
      <alignment horizontal="left" vertical="center" wrapText="1"/>
    </xf>
    <xf numFmtId="3" fontId="16" fillId="0" borderId="2" xfId="0" applyNumberFormat="1" applyFont="1" applyBorder="1" applyAlignment="1">
      <alignment vertical="center"/>
    </xf>
    <xf numFmtId="3" fontId="21" fillId="0" borderId="0" xfId="8" applyNumberFormat="1" applyFont="1" applyAlignment="1" applyProtection="1">
      <alignment vertical="center"/>
      <protection locked="0"/>
    </xf>
    <xf numFmtId="49" fontId="16" fillId="0" borderId="1" xfId="0" applyNumberFormat="1" applyFont="1" applyBorder="1" applyAlignment="1">
      <alignment horizontal="left" indent="1"/>
    </xf>
    <xf numFmtId="3" fontId="16" fillId="0" borderId="0" xfId="0" applyNumberFormat="1" applyFont="1"/>
    <xf numFmtId="0" fontId="16" fillId="4" borderId="1" xfId="0" applyFont="1" applyFill="1" applyBorder="1" applyAlignment="1">
      <alignment horizontal="center"/>
    </xf>
    <xf numFmtId="49" fontId="16" fillId="0" borderId="1" xfId="7" applyNumberFormat="1" applyFont="1" applyBorder="1" applyAlignment="1">
      <alignment horizontal="left" vertical="center" wrapText="1"/>
    </xf>
    <xf numFmtId="49" fontId="31" fillId="0" borderId="0" xfId="7" applyNumberFormat="1" applyFont="1"/>
    <xf numFmtId="49" fontId="31" fillId="0" borderId="0" xfId="7" applyNumberFormat="1" applyFont="1" applyAlignment="1">
      <alignment wrapText="1"/>
    </xf>
    <xf numFmtId="49" fontId="31" fillId="0" borderId="0" xfId="0" applyNumberFormat="1" applyFont="1" applyAlignment="1">
      <alignment horizontal="left"/>
    </xf>
    <xf numFmtId="49" fontId="16" fillId="0" borderId="1" xfId="7" applyNumberFormat="1" applyFont="1" applyBorder="1" applyAlignment="1">
      <alignment vertical="center" wrapText="1"/>
    </xf>
    <xf numFmtId="3" fontId="16" fillId="3" borderId="2" xfId="0" applyNumberFormat="1" applyFont="1" applyFill="1" applyBorder="1" applyAlignment="1">
      <alignment vertical="center"/>
    </xf>
    <xf numFmtId="0" fontId="17" fillId="3" borderId="1" xfId="0" applyFont="1" applyFill="1" applyBorder="1" applyAlignment="1">
      <alignment vertical="top" wrapText="1"/>
    </xf>
    <xf numFmtId="49" fontId="18" fillId="3" borderId="1" xfId="0" applyNumberFormat="1" applyFont="1" applyFill="1" applyBorder="1" applyAlignment="1">
      <alignment vertical="top" wrapText="1"/>
    </xf>
    <xf numFmtId="0" fontId="18" fillId="3" borderId="1" xfId="0" applyFont="1" applyFill="1" applyBorder="1" applyAlignment="1">
      <alignment vertical="top" wrapText="1"/>
    </xf>
    <xf numFmtId="3" fontId="16" fillId="3" borderId="0" xfId="0" applyNumberFormat="1" applyFont="1" applyFill="1"/>
    <xf numFmtId="0" fontId="16" fillId="3" borderId="1" xfId="0" applyFont="1" applyFill="1" applyBorder="1" applyAlignment="1">
      <alignment vertical="center" wrapText="1"/>
    </xf>
    <xf numFmtId="0" fontId="16" fillId="3" borderId="0" xfId="0" applyFont="1" applyFill="1" applyAlignment="1">
      <alignment vertical="center"/>
    </xf>
    <xf numFmtId="0" fontId="52" fillId="7" borderId="12" xfId="0" applyFont="1" applyFill="1" applyBorder="1" applyAlignment="1">
      <alignment horizontal="center" vertical="center" wrapText="1"/>
    </xf>
    <xf numFmtId="0" fontId="52" fillId="8" borderId="12" xfId="0" applyFont="1" applyFill="1" applyBorder="1" applyAlignment="1">
      <alignment horizontal="center" vertical="center"/>
    </xf>
    <xf numFmtId="0" fontId="52" fillId="7" borderId="0" xfId="0" applyFont="1" applyFill="1" applyAlignment="1" applyProtection="1">
      <alignment horizontal="center"/>
      <protection locked="0"/>
    </xf>
    <xf numFmtId="0" fontId="53" fillId="8" borderId="0" xfId="0" applyFont="1" applyFill="1" applyAlignment="1">
      <alignment horizontal="center"/>
    </xf>
    <xf numFmtId="0" fontId="55" fillId="7" borderId="0" xfId="0" applyFont="1" applyFill="1" applyAlignment="1" applyProtection="1">
      <alignment horizontal="center"/>
      <protection locked="0"/>
    </xf>
    <xf numFmtId="0" fontId="53" fillId="7" borderId="0" xfId="0" applyFont="1" applyFill="1" applyAlignment="1">
      <alignment horizontal="center"/>
    </xf>
    <xf numFmtId="0" fontId="55" fillId="8" borderId="0" xfId="0" applyFont="1" applyFill="1" applyAlignment="1" applyProtection="1">
      <alignment horizontal="center"/>
      <protection locked="0"/>
    </xf>
    <xf numFmtId="0" fontId="58" fillId="0" borderId="0" xfId="0" applyFont="1"/>
    <xf numFmtId="0" fontId="41" fillId="0" borderId="1" xfId="0" applyFont="1" applyBorder="1" applyAlignment="1">
      <alignment horizontal="left" vertical="center" wrapText="1"/>
    </xf>
    <xf numFmtId="0" fontId="16" fillId="0" borderId="0" xfId="2" quotePrefix="1" applyFont="1" applyProtection="1">
      <alignment vertical="top"/>
    </xf>
    <xf numFmtId="3" fontId="16" fillId="0" borderId="1" xfId="0" applyNumberFormat="1" applyFont="1" applyBorder="1" applyAlignment="1">
      <alignment horizontal="center" vertical="center" wrapText="1"/>
    </xf>
    <xf numFmtId="0" fontId="16" fillId="0" borderId="0" xfId="0" quotePrefix="1" applyFont="1"/>
    <xf numFmtId="49" fontId="25" fillId="0" borderId="6" xfId="7" applyNumberFormat="1" applyFont="1" applyBorder="1" applyAlignment="1">
      <alignment vertical="center" wrapText="1"/>
    </xf>
    <xf numFmtId="0" fontId="24" fillId="0" borderId="0" xfId="7" applyFont="1" applyAlignment="1">
      <alignment vertical="center"/>
    </xf>
    <xf numFmtId="3" fontId="16" fillId="0" borderId="1" xfId="7" applyNumberFormat="1" applyFont="1" applyBorder="1" applyAlignment="1" applyProtection="1">
      <alignment horizontal="right" vertical="center" wrapText="1"/>
      <protection locked="0"/>
    </xf>
    <xf numFmtId="3" fontId="25" fillId="0" borderId="1" xfId="7" applyNumberFormat="1" applyFont="1" applyBorder="1" applyAlignment="1" applyProtection="1">
      <alignment wrapText="1"/>
      <protection locked="0"/>
    </xf>
    <xf numFmtId="3" fontId="41" fillId="0" borderId="1" xfId="7" applyNumberFormat="1" applyFont="1" applyBorder="1" applyAlignment="1" applyProtection="1">
      <alignment wrapText="1"/>
      <protection locked="0"/>
    </xf>
    <xf numFmtId="3" fontId="21" fillId="0" borderId="1" xfId="7" applyNumberFormat="1" applyFont="1" applyBorder="1" applyAlignment="1" applyProtection="1">
      <alignment wrapText="1"/>
      <protection locked="0"/>
    </xf>
    <xf numFmtId="3" fontId="16" fillId="0" borderId="1" xfId="0" applyNumberFormat="1" applyFont="1" applyBorder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5" xfId="0" applyFont="1" applyBorder="1" applyAlignment="1">
      <alignment vertical="center" wrapText="1"/>
    </xf>
    <xf numFmtId="3" fontId="16" fillId="0" borderId="1" xfId="7" applyNumberFormat="1" applyFont="1" applyBorder="1" applyAlignment="1">
      <alignment horizontal="left" vertical="center" wrapText="1" indent="1"/>
    </xf>
    <xf numFmtId="3" fontId="16" fillId="0" borderId="1" xfId="7" applyNumberFormat="1" applyFont="1" applyBorder="1" applyAlignment="1" applyProtection="1">
      <alignment vertical="center" wrapText="1"/>
      <protection locked="0"/>
    </xf>
    <xf numFmtId="3" fontId="16" fillId="0" borderId="1" xfId="7" applyNumberFormat="1" applyFont="1" applyBorder="1" applyAlignment="1">
      <alignment vertical="center" wrapText="1"/>
    </xf>
    <xf numFmtId="3" fontId="16" fillId="5" borderId="0" xfId="0" applyNumberFormat="1" applyFont="1" applyFill="1" applyAlignment="1">
      <alignment vertical="top" wrapText="1"/>
    </xf>
    <xf numFmtId="3" fontId="18" fillId="0" borderId="4" xfId="0" applyNumberFormat="1" applyFont="1" applyBorder="1" applyAlignment="1">
      <alignment horizontal="right" vertical="center" wrapText="1"/>
    </xf>
    <xf numFmtId="164" fontId="21" fillId="4" borderId="1" xfId="8" applyNumberFormat="1" applyFont="1" applyFill="1" applyBorder="1" applyAlignment="1" applyProtection="1">
      <alignment horizontal="center" vertical="center" wrapText="1"/>
      <protection locked="0"/>
    </xf>
    <xf numFmtId="3" fontId="16" fillId="0" borderId="0" xfId="8" applyNumberFormat="1" applyFont="1" applyProtection="1">
      <protection locked="0"/>
    </xf>
    <xf numFmtId="165" fontId="16" fillId="0" borderId="0" xfId="0" applyNumberFormat="1" applyFont="1"/>
    <xf numFmtId="0" fontId="21" fillId="0" borderId="1" xfId="0" applyFont="1" applyBorder="1" applyAlignment="1">
      <alignment horizontal="left" vertical="center" wrapText="1"/>
    </xf>
    <xf numFmtId="0" fontId="30" fillId="0" borderId="0" xfId="0" applyFont="1" applyAlignment="1">
      <alignment horizontal="justify" wrapText="1"/>
    </xf>
    <xf numFmtId="3" fontId="18" fillId="0" borderId="4" xfId="0" applyNumberFormat="1" applyFont="1" applyBorder="1" applyAlignment="1">
      <alignment horizontal="right"/>
    </xf>
    <xf numFmtId="0" fontId="15" fillId="0" borderId="0" xfId="0" applyFont="1"/>
    <xf numFmtId="4" fontId="16" fillId="0" borderId="1" xfId="7" applyNumberFormat="1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top" wrapText="1"/>
    </xf>
    <xf numFmtId="4" fontId="16" fillId="0" borderId="1" xfId="0" applyNumberFormat="1" applyFont="1" applyBorder="1" applyAlignment="1">
      <alignment horizontal="center" vertical="center" wrapText="1"/>
    </xf>
    <xf numFmtId="3" fontId="21" fillId="0" borderId="1" xfId="7" applyNumberFormat="1" applyFont="1" applyBorder="1" applyAlignment="1">
      <alignment vertical="center"/>
    </xf>
    <xf numFmtId="0" fontId="21" fillId="0" borderId="11" xfId="0" applyFont="1" applyBorder="1" applyAlignment="1">
      <alignment vertical="center" wrapText="1"/>
    </xf>
    <xf numFmtId="3" fontId="17" fillId="0" borderId="0" xfId="0" applyNumberFormat="1" applyFont="1" applyAlignment="1">
      <alignment horizontal="center" vertical="center" wrapText="1"/>
    </xf>
    <xf numFmtId="14" fontId="55" fillId="7" borderId="0" xfId="0" applyNumberFormat="1" applyFont="1" applyFill="1" applyAlignment="1" applyProtection="1">
      <alignment horizontal="center"/>
      <protection locked="0"/>
    </xf>
    <xf numFmtId="14" fontId="21" fillId="4" borderId="1" xfId="7" applyNumberFormat="1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14" fontId="48" fillId="4" borderId="1" xfId="0" applyNumberFormat="1" applyFont="1" applyFill="1" applyBorder="1" applyAlignment="1">
      <alignment horizontal="center" vertical="center" wrapText="1"/>
    </xf>
    <xf numFmtId="49" fontId="21" fillId="0" borderId="0" xfId="0" applyNumberFormat="1" applyFont="1"/>
    <xf numFmtId="14" fontId="21" fillId="0" borderId="1" xfId="0" applyNumberFormat="1" applyFont="1" applyBorder="1" applyAlignment="1">
      <alignment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49" fontId="25" fillId="3" borderId="7" xfId="0" applyNumberFormat="1" applyFont="1" applyFill="1" applyBorder="1" applyAlignment="1">
      <alignment vertical="center" wrapText="1"/>
    </xf>
    <xf numFmtId="49" fontId="25" fillId="3" borderId="8" xfId="0" applyNumberFormat="1" applyFont="1" applyFill="1" applyBorder="1" applyAlignment="1">
      <alignment vertical="center" wrapText="1"/>
    </xf>
    <xf numFmtId="49" fontId="25" fillId="0" borderId="6" xfId="0" applyNumberFormat="1" applyFont="1" applyBorder="1" applyAlignment="1">
      <alignment vertical="center" wrapText="1"/>
    </xf>
    <xf numFmtId="49" fontId="25" fillId="0" borderId="10" xfId="0" applyNumberFormat="1" applyFont="1" applyBorder="1" applyAlignment="1">
      <alignment vertical="center" wrapText="1"/>
    </xf>
    <xf numFmtId="14" fontId="44" fillId="0" borderId="0" xfId="0" applyNumberFormat="1" applyFont="1" applyAlignment="1">
      <alignment horizontal="right" vertical="center"/>
    </xf>
    <xf numFmtId="3" fontId="17" fillId="0" borderId="2" xfId="12" applyNumberFormat="1" applyFont="1" applyBorder="1" applyAlignment="1">
      <alignment vertical="center" wrapText="1"/>
    </xf>
    <xf numFmtId="3" fontId="16" fillId="0" borderId="1" xfId="12" applyNumberFormat="1" applyFont="1" applyBorder="1" applyAlignment="1">
      <alignment horizontal="right" vertical="center" wrapText="1"/>
    </xf>
    <xf numFmtId="3" fontId="18" fillId="0" borderId="1" xfId="12" applyNumberFormat="1" applyFont="1" applyBorder="1" applyAlignment="1">
      <alignment horizontal="right" vertical="center" wrapText="1"/>
    </xf>
    <xf numFmtId="0" fontId="25" fillId="0" borderId="1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8" fillId="0" borderId="1" xfId="0" quotePrefix="1" applyFont="1" applyBorder="1" applyAlignment="1">
      <alignment horizontal="left" vertical="center" wrapText="1"/>
    </xf>
    <xf numFmtId="3" fontId="17" fillId="0" borderId="1" xfId="0" applyNumberFormat="1" applyFont="1" applyBorder="1" applyAlignment="1">
      <alignment vertical="top" wrapText="1"/>
    </xf>
    <xf numFmtId="3" fontId="18" fillId="0" borderId="4" xfId="0" applyNumberFormat="1" applyFont="1" applyBorder="1" applyAlignment="1">
      <alignment vertical="top" wrapText="1"/>
    </xf>
    <xf numFmtId="3" fontId="18" fillId="0" borderId="4" xfId="0" applyNumberFormat="1" applyFont="1" applyBorder="1" applyAlignment="1">
      <alignment wrapText="1"/>
    </xf>
    <xf numFmtId="3" fontId="18" fillId="10" borderId="0" xfId="0" applyNumberFormat="1" applyFont="1" applyFill="1" applyAlignment="1">
      <alignment horizontal="right" vertical="top" wrapText="1"/>
    </xf>
    <xf numFmtId="0" fontId="16" fillId="0" borderId="0" xfId="0" applyFont="1" applyAlignment="1">
      <alignment horizontal="center" vertical="center"/>
    </xf>
    <xf numFmtId="14" fontId="17" fillId="4" borderId="0" xfId="0" applyNumberFormat="1" applyFont="1" applyFill="1" applyAlignment="1">
      <alignment horizontal="center" vertical="center" wrapText="1"/>
    </xf>
    <xf numFmtId="49" fontId="25" fillId="0" borderId="0" xfId="0" applyNumberFormat="1" applyFont="1" applyAlignment="1">
      <alignment vertical="center" wrapText="1"/>
    </xf>
    <xf numFmtId="3" fontId="25" fillId="0" borderId="0" xfId="0" applyNumberFormat="1" applyFont="1" applyAlignment="1">
      <alignment vertical="center"/>
    </xf>
    <xf numFmtId="49" fontId="25" fillId="3" borderId="0" xfId="0" applyNumberFormat="1" applyFont="1" applyFill="1" applyAlignment="1">
      <alignment vertical="center" wrapText="1"/>
    </xf>
    <xf numFmtId="3" fontId="21" fillId="3" borderId="0" xfId="0" applyNumberFormat="1" applyFont="1" applyFill="1" applyAlignment="1">
      <alignment vertical="center"/>
    </xf>
    <xf numFmtId="3" fontId="25" fillId="3" borderId="0" xfId="0" applyNumberFormat="1" applyFont="1" applyFill="1" applyAlignment="1">
      <alignment vertical="center"/>
    </xf>
    <xf numFmtId="3" fontId="16" fillId="3" borderId="0" xfId="0" applyNumberFormat="1" applyFont="1" applyFill="1" applyAlignment="1">
      <alignment vertical="center"/>
    </xf>
    <xf numFmtId="0" fontId="25" fillId="0" borderId="6" xfId="0" applyFont="1" applyBorder="1" applyAlignment="1">
      <alignment wrapText="1"/>
    </xf>
    <xf numFmtId="0" fontId="25" fillId="0" borderId="10" xfId="0" applyFont="1" applyBorder="1" applyAlignment="1">
      <alignment wrapText="1"/>
    </xf>
    <xf numFmtId="0" fontId="25" fillId="0" borderId="9" xfId="0" applyFont="1" applyBorder="1" applyAlignment="1">
      <alignment wrapText="1"/>
    </xf>
    <xf numFmtId="0" fontId="25" fillId="0" borderId="0" xfId="0" applyFont="1" applyAlignment="1">
      <alignment wrapText="1"/>
    </xf>
    <xf numFmtId="3" fontId="16" fillId="0" borderId="1" xfId="8" applyNumberFormat="1" applyFont="1" applyBorder="1" applyAlignment="1" applyProtection="1">
      <alignment vertical="center"/>
      <protection locked="0"/>
    </xf>
    <xf numFmtId="3" fontId="16" fillId="0" borderId="0" xfId="8" applyNumberFormat="1" applyFont="1" applyAlignment="1" applyProtection="1">
      <alignment vertical="center"/>
      <protection locked="0"/>
    </xf>
    <xf numFmtId="10" fontId="21" fillId="0" borderId="1" xfId="9" applyNumberFormat="1" applyFont="1" applyBorder="1"/>
    <xf numFmtId="9" fontId="21" fillId="0" borderId="0" xfId="9" applyFont="1" applyAlignment="1">
      <alignment horizontal="right" vertical="center" wrapText="1"/>
    </xf>
    <xf numFmtId="3" fontId="16" fillId="0" borderId="1" xfId="7" applyNumberFormat="1" applyFont="1" applyBorder="1" applyAlignment="1" applyProtection="1">
      <alignment horizontal="right" vertical="center"/>
      <protection locked="0"/>
    </xf>
    <xf numFmtId="10" fontId="16" fillId="0" borderId="1" xfId="8" applyNumberFormat="1" applyFont="1" applyBorder="1" applyProtection="1">
      <protection locked="0"/>
    </xf>
    <xf numFmtId="0" fontId="59" fillId="0" borderId="0" xfId="0" applyFont="1"/>
    <xf numFmtId="3" fontId="21" fillId="0" borderId="0" xfId="0" applyNumberFormat="1" applyFont="1"/>
    <xf numFmtId="164" fontId="21" fillId="4" borderId="4" xfId="8" applyNumberFormat="1" applyFont="1" applyFill="1" applyBorder="1" applyAlignment="1" applyProtection="1">
      <alignment horizontal="center" vertical="center" wrapText="1"/>
      <protection locked="0"/>
    </xf>
    <xf numFmtId="0" fontId="41" fillId="4" borderId="1" xfId="0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vertical="center" wrapText="1"/>
    </xf>
    <xf numFmtId="0" fontId="21" fillId="11" borderId="1" xfId="0" applyFont="1" applyFill="1" applyBorder="1" applyAlignment="1">
      <alignment horizontal="left" vertical="center" wrapText="1"/>
    </xf>
    <xf numFmtId="3" fontId="21" fillId="11" borderId="1" xfId="0" applyNumberFormat="1" applyFont="1" applyFill="1" applyBorder="1" applyAlignment="1">
      <alignment vertical="center"/>
    </xf>
    <xf numFmtId="0" fontId="16" fillId="11" borderId="1" xfId="0" applyFont="1" applyFill="1" applyBorder="1" applyAlignment="1">
      <alignment horizontal="left" vertical="center" wrapText="1"/>
    </xf>
    <xf numFmtId="3" fontId="16" fillId="11" borderId="1" xfId="0" applyNumberFormat="1" applyFont="1" applyFill="1" applyBorder="1" applyAlignment="1">
      <alignment vertical="center"/>
    </xf>
    <xf numFmtId="0" fontId="25" fillId="11" borderId="1" xfId="0" applyFont="1" applyFill="1" applyBorder="1" applyAlignment="1">
      <alignment horizontal="left" vertical="center" wrapText="1"/>
    </xf>
    <xf numFmtId="3" fontId="25" fillId="11" borderId="1" xfId="0" applyNumberFormat="1" applyFont="1" applyFill="1" applyBorder="1" applyAlignment="1">
      <alignment vertical="center"/>
    </xf>
    <xf numFmtId="49" fontId="16" fillId="11" borderId="1" xfId="0" applyNumberFormat="1" applyFont="1" applyFill="1" applyBorder="1" applyAlignment="1">
      <alignment horizontal="left" vertical="center" wrapText="1"/>
    </xf>
    <xf numFmtId="3" fontId="16" fillId="11" borderId="2" xfId="0" applyNumberFormat="1" applyFont="1" applyFill="1" applyBorder="1" applyAlignment="1">
      <alignment vertical="center"/>
    </xf>
    <xf numFmtId="0" fontId="21" fillId="11" borderId="2" xfId="0" applyFont="1" applyFill="1" applyBorder="1" applyAlignment="1">
      <alignment horizontal="left" vertical="center" wrapText="1"/>
    </xf>
    <xf numFmtId="3" fontId="21" fillId="11" borderId="2" xfId="0" applyNumberFormat="1" applyFont="1" applyFill="1" applyBorder="1" applyAlignment="1">
      <alignment vertical="center"/>
    </xf>
    <xf numFmtId="0" fontId="21" fillId="0" borderId="6" xfId="0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64" fillId="0" borderId="0" xfId="0" applyFont="1" applyAlignment="1">
      <alignment horizontal="justify"/>
    </xf>
    <xf numFmtId="3" fontId="16" fillId="12" borderId="0" xfId="0" applyNumberFormat="1" applyFont="1" applyFill="1"/>
    <xf numFmtId="49" fontId="16" fillId="3" borderId="2" xfId="0" applyNumberFormat="1" applyFont="1" applyFill="1" applyBorder="1" applyAlignment="1">
      <alignment horizontal="left" vertical="center" wrapText="1"/>
    </xf>
    <xf numFmtId="3" fontId="63" fillId="0" borderId="1" xfId="0" applyNumberFormat="1" applyFont="1" applyBorder="1" applyAlignment="1">
      <alignment horizontal="right"/>
    </xf>
    <xf numFmtId="0" fontId="63" fillId="0" borderId="1" xfId="0" applyFont="1" applyBorder="1" applyAlignment="1">
      <alignment vertical="top" wrapText="1"/>
    </xf>
    <xf numFmtId="0" fontId="21" fillId="10" borderId="0" xfId="0" applyFont="1" applyFill="1"/>
    <xf numFmtId="3" fontId="21" fillId="10" borderId="0" xfId="0" applyNumberFormat="1" applyFont="1" applyFill="1"/>
    <xf numFmtId="0" fontId="21" fillId="0" borderId="2" xfId="0" applyFont="1" applyBorder="1" applyAlignment="1">
      <alignment horizontal="left" wrapText="1"/>
    </xf>
    <xf numFmtId="3" fontId="21" fillId="0" borderId="2" xfId="0" applyNumberFormat="1" applyFont="1" applyBorder="1" applyAlignment="1">
      <alignment vertical="center"/>
    </xf>
    <xf numFmtId="3" fontId="24" fillId="0" borderId="0" xfId="0" applyNumberFormat="1" applyFont="1"/>
    <xf numFmtId="3" fontId="21" fillId="0" borderId="11" xfId="0" applyNumberFormat="1" applyFont="1" applyBorder="1" applyAlignment="1">
      <alignment vertical="center"/>
    </xf>
    <xf numFmtId="0" fontId="16" fillId="0" borderId="0" xfId="0" applyFont="1" applyAlignment="1">
      <alignment horizontal="right"/>
    </xf>
    <xf numFmtId="0" fontId="21" fillId="13" borderId="1" xfId="0" applyFont="1" applyFill="1" applyBorder="1" applyAlignment="1">
      <alignment horizontal="center" vertical="center" wrapText="1"/>
    </xf>
    <xf numFmtId="14" fontId="17" fillId="13" borderId="1" xfId="0" applyNumberFormat="1" applyFont="1" applyFill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10" fontId="21" fillId="0" borderId="0" xfId="9" applyNumberFormat="1" applyFont="1" applyBorder="1"/>
    <xf numFmtId="0" fontId="47" fillId="0" borderId="0" xfId="2" quotePrefix="1" applyFont="1" applyFill="1" applyAlignment="1" applyProtection="1">
      <alignment vertical="top"/>
    </xf>
    <xf numFmtId="0" fontId="40" fillId="0" borderId="0" xfId="0" applyFont="1"/>
    <xf numFmtId="0" fontId="22" fillId="0" borderId="0" xfId="2" quotePrefix="1" applyFill="1" applyAlignment="1" applyProtection="1">
      <alignment vertical="top"/>
    </xf>
    <xf numFmtId="49" fontId="16" fillId="0" borderId="1" xfId="8" applyNumberFormat="1" applyFont="1" applyBorder="1" applyProtection="1">
      <protection locked="0"/>
    </xf>
    <xf numFmtId="4" fontId="16" fillId="0" borderId="1" xfId="0" applyNumberFormat="1" applyFont="1" applyBorder="1"/>
    <xf numFmtId="49" fontId="16" fillId="0" borderId="1" xfId="8" applyNumberFormat="1" applyFont="1" applyBorder="1" applyAlignment="1" applyProtection="1">
      <alignment wrapText="1"/>
      <protection locked="0"/>
    </xf>
    <xf numFmtId="166" fontId="16" fillId="0" borderId="1" xfId="8" applyNumberFormat="1" applyFont="1" applyBorder="1" applyAlignment="1" applyProtection="1">
      <alignment wrapText="1"/>
      <protection locked="0"/>
    </xf>
    <xf numFmtId="3" fontId="16" fillId="0" borderId="3" xfId="0" applyNumberFormat="1" applyFont="1" applyBorder="1" applyAlignment="1">
      <alignment vertical="center"/>
    </xf>
    <xf numFmtId="3" fontId="31" fillId="0" borderId="0" xfId="7" applyNumberFormat="1" applyFont="1" applyAlignment="1">
      <alignment vertical="center"/>
    </xf>
    <xf numFmtId="3" fontId="16" fillId="0" borderId="4" xfId="7" applyNumberFormat="1" applyFont="1" applyBorder="1" applyAlignment="1">
      <alignment horizontal="right" vertical="center" wrapText="1"/>
    </xf>
    <xf numFmtId="3" fontId="16" fillId="6" borderId="1" xfId="8" applyNumberFormat="1" applyFont="1" applyFill="1" applyBorder="1" applyProtection="1">
      <protection locked="0"/>
    </xf>
    <xf numFmtId="10" fontId="16" fillId="6" borderId="1" xfId="8" applyNumberFormat="1" applyFont="1" applyFill="1" applyBorder="1" applyProtection="1">
      <protection locked="0"/>
    </xf>
    <xf numFmtId="0" fontId="21" fillId="6" borderId="0" xfId="0" applyFont="1" applyFill="1"/>
    <xf numFmtId="0" fontId="15" fillId="0" borderId="0" xfId="58"/>
    <xf numFmtId="0" fontId="16" fillId="0" borderId="0" xfId="58" applyFont="1" applyAlignment="1">
      <alignment horizontal="left" wrapText="1"/>
    </xf>
    <xf numFmtId="0" fontId="16" fillId="0" borderId="0" xfId="0" applyFont="1" applyAlignment="1">
      <alignment horizontal="left" wrapText="1"/>
    </xf>
    <xf numFmtId="3" fontId="18" fillId="0" borderId="0" xfId="0" applyNumberFormat="1" applyFont="1" applyAlignment="1">
      <alignment vertical="center" wrapText="1"/>
    </xf>
    <xf numFmtId="3" fontId="17" fillId="4" borderId="6" xfId="0" applyNumberFormat="1" applyFont="1" applyFill="1" applyBorder="1" applyAlignment="1">
      <alignment horizontal="center" vertical="center" wrapText="1"/>
    </xf>
    <xf numFmtId="3" fontId="35" fillId="0" borderId="0" xfId="0" applyNumberFormat="1" applyFont="1"/>
    <xf numFmtId="3" fontId="33" fillId="0" borderId="0" xfId="0" applyNumberFormat="1" applyFont="1"/>
    <xf numFmtId="3" fontId="15" fillId="0" borderId="0" xfId="0" applyNumberFormat="1" applyFont="1"/>
    <xf numFmtId="3" fontId="29" fillId="0" borderId="0" xfId="7" applyNumberFormat="1" applyFont="1" applyAlignment="1">
      <alignment vertical="center"/>
    </xf>
    <xf numFmtId="14" fontId="17" fillId="0" borderId="1" xfId="0" applyNumberFormat="1" applyFont="1" applyBorder="1" applyAlignment="1">
      <alignment horizontal="center" vertical="center" wrapText="1"/>
    </xf>
    <xf numFmtId="14" fontId="17" fillId="0" borderId="1" xfId="0" applyNumberFormat="1" applyFont="1" applyBorder="1" applyAlignment="1">
      <alignment horizontal="left" vertical="center" wrapText="1"/>
    </xf>
    <xf numFmtId="3" fontId="18" fillId="6" borderId="4" xfId="0" applyNumberFormat="1" applyFont="1" applyFill="1" applyBorder="1" applyAlignment="1">
      <alignment horizontal="right"/>
    </xf>
    <xf numFmtId="3" fontId="17" fillId="0" borderId="4" xfId="0" applyNumberFormat="1" applyFont="1" applyBorder="1" applyAlignment="1">
      <alignment horizontal="right"/>
    </xf>
    <xf numFmtId="0" fontId="16" fillId="0" borderId="2" xfId="0" quotePrefix="1" applyFont="1" applyBorder="1" applyAlignment="1">
      <alignment horizontal="left" wrapText="1"/>
    </xf>
    <xf numFmtId="0" fontId="21" fillId="0" borderId="2" xfId="0" quotePrefix="1" applyFont="1" applyBorder="1" applyAlignment="1">
      <alignment horizontal="left" wrapText="1"/>
    </xf>
    <xf numFmtId="3" fontId="17" fillId="0" borderId="1" xfId="0" applyNumberFormat="1" applyFont="1" applyBorder="1" applyAlignment="1">
      <alignment horizontal="center"/>
    </xf>
    <xf numFmtId="10" fontId="18" fillId="0" borderId="1" xfId="0" applyNumberFormat="1" applyFont="1" applyBorder="1" applyAlignment="1">
      <alignment horizontal="right"/>
    </xf>
    <xf numFmtId="0" fontId="33" fillId="0" borderId="1" xfId="0" applyFont="1" applyBorder="1" applyAlignment="1">
      <alignment horizontal="center"/>
    </xf>
    <xf numFmtId="0" fontId="33" fillId="0" borderId="1" xfId="0" applyFont="1" applyBorder="1"/>
    <xf numFmtId="10" fontId="17" fillId="0" borderId="1" xfId="0" applyNumberFormat="1" applyFont="1" applyBorder="1" applyAlignment="1">
      <alignment horizontal="right"/>
    </xf>
    <xf numFmtId="0" fontId="63" fillId="14" borderId="1" xfId="5" applyFont="1" applyFill="1" applyBorder="1" applyAlignment="1">
      <alignment horizontal="center" vertical="center"/>
    </xf>
    <xf numFmtId="14" fontId="63" fillId="14" borderId="1" xfId="10" applyNumberFormat="1" applyFont="1" applyFill="1" applyBorder="1" applyAlignment="1">
      <alignment horizontal="center" vertical="center"/>
    </xf>
    <xf numFmtId="0" fontId="21" fillId="4" borderId="1" xfId="143" applyFont="1" applyFill="1" applyBorder="1" applyAlignment="1">
      <alignment horizontal="center" vertical="center" wrapText="1"/>
    </xf>
    <xf numFmtId="3" fontId="16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wrapText="1"/>
    </xf>
    <xf numFmtId="0" fontId="16" fillId="0" borderId="0" xfId="0" applyFont="1" applyAlignment="1">
      <alignment vertical="center" wrapText="1"/>
    </xf>
    <xf numFmtId="3" fontId="18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vertical="center" wrapText="1"/>
    </xf>
    <xf numFmtId="3" fontId="17" fillId="0" borderId="0" xfId="0" applyNumberFormat="1" applyFont="1" applyAlignment="1">
      <alignment horizontal="right"/>
    </xf>
    <xf numFmtId="3" fontId="31" fillId="2" borderId="0" xfId="7" applyNumberFormat="1" applyFont="1" applyFill="1" applyAlignment="1">
      <alignment vertical="center"/>
    </xf>
    <xf numFmtId="3" fontId="25" fillId="0" borderId="1" xfId="7" applyNumberFormat="1" applyFont="1" applyBorder="1" applyAlignment="1" applyProtection="1">
      <alignment horizontal="right" vertical="center" wrapText="1"/>
      <protection locked="0"/>
    </xf>
    <xf numFmtId="0" fontId="15" fillId="2" borderId="0" xfId="7" applyFont="1" applyFill="1" applyAlignment="1">
      <alignment vertical="center"/>
    </xf>
    <xf numFmtId="0" fontId="15" fillId="0" borderId="0" xfId="7" applyFont="1"/>
    <xf numFmtId="0" fontId="15" fillId="0" borderId="0" xfId="7" applyFont="1" applyAlignment="1">
      <alignment vertical="center"/>
    </xf>
    <xf numFmtId="3" fontId="15" fillId="0" borderId="0" xfId="7" applyNumberFormat="1" applyFont="1" applyAlignment="1">
      <alignment vertical="center"/>
    </xf>
    <xf numFmtId="3" fontId="33" fillId="0" borderId="0" xfId="7" applyNumberFormat="1" applyFont="1" applyAlignment="1">
      <alignment vertical="center"/>
    </xf>
    <xf numFmtId="3" fontId="21" fillId="0" borderId="1" xfId="22" applyNumberFormat="1" applyFont="1" applyFill="1" applyBorder="1" applyAlignment="1">
      <alignment wrapText="1"/>
    </xf>
    <xf numFmtId="3" fontId="21" fillId="0" borderId="13" xfId="22" applyNumberFormat="1" applyFont="1" applyFill="1" applyBorder="1" applyAlignment="1">
      <alignment wrapText="1"/>
    </xf>
    <xf numFmtId="0" fontId="62" fillId="0" borderId="0" xfId="5"/>
    <xf numFmtId="0" fontId="72" fillId="0" borderId="0" xfId="5" applyFont="1"/>
    <xf numFmtId="0" fontId="74" fillId="0" borderId="1" xfId="148" applyFont="1" applyBorder="1" applyAlignment="1">
      <alignment wrapText="1"/>
    </xf>
    <xf numFmtId="2" fontId="15" fillId="0" borderId="0" xfId="7" applyNumberFormat="1" applyFont="1" applyAlignment="1">
      <alignment vertical="center"/>
    </xf>
    <xf numFmtId="2" fontId="31" fillId="0" borderId="0" xfId="7" applyNumberFormat="1" applyFont="1" applyAlignment="1">
      <alignment vertical="center"/>
    </xf>
    <xf numFmtId="49" fontId="16" fillId="6" borderId="1" xfId="0" applyNumberFormat="1" applyFont="1" applyFill="1" applyBorder="1" applyAlignment="1">
      <alignment horizontal="left" indent="1"/>
    </xf>
    <xf numFmtId="3" fontId="63" fillId="6" borderId="1" xfId="58" applyNumberFormat="1" applyFont="1" applyFill="1" applyBorder="1" applyAlignment="1">
      <alignment horizontal="right"/>
    </xf>
    <xf numFmtId="3" fontId="16" fillId="0" borderId="0" xfId="0" applyNumberFormat="1" applyFont="1" applyAlignment="1">
      <alignment horizontal="justify" vertical="center"/>
    </xf>
    <xf numFmtId="3" fontId="16" fillId="0" borderId="1" xfId="58" applyNumberFormat="1" applyFont="1" applyBorder="1"/>
    <xf numFmtId="0" fontId="16" fillId="0" borderId="1" xfId="58" applyFont="1" applyBorder="1" applyAlignment="1">
      <alignment horizontal="left" wrapText="1"/>
    </xf>
    <xf numFmtId="0" fontId="21" fillId="0" borderId="1" xfId="58" applyFont="1" applyBorder="1" applyAlignment="1">
      <alignment vertical="center"/>
    </xf>
    <xf numFmtId="0" fontId="21" fillId="18" borderId="1" xfId="58" applyFont="1" applyFill="1" applyBorder="1" applyAlignment="1">
      <alignment horizontal="center" vertical="center"/>
    </xf>
    <xf numFmtId="168" fontId="21" fillId="0" borderId="1" xfId="58" applyNumberFormat="1" applyFont="1" applyBorder="1" applyAlignment="1">
      <alignment horizontal="right" vertical="center" wrapText="1"/>
    </xf>
    <xf numFmtId="0" fontId="21" fillId="18" borderId="1" xfId="58" applyFont="1" applyFill="1" applyBorder="1" applyAlignment="1">
      <alignment horizontal="center" vertical="center" wrapText="1"/>
    </xf>
    <xf numFmtId="9" fontId="21" fillId="18" borderId="1" xfId="9" applyFont="1" applyFill="1" applyBorder="1" applyAlignment="1">
      <alignment horizontal="center" vertical="center" wrapText="1"/>
    </xf>
    <xf numFmtId="0" fontId="21" fillId="0" borderId="1" xfId="58" applyFont="1" applyBorder="1" applyAlignment="1">
      <alignment horizontal="center" wrapText="1"/>
    </xf>
    <xf numFmtId="0" fontId="16" fillId="0" borderId="1" xfId="0" applyFont="1" applyBorder="1" applyAlignment="1">
      <alignment horizontal="right" vertical="center" wrapText="1"/>
    </xf>
    <xf numFmtId="3" fontId="16" fillId="0" borderId="3" xfId="0" applyNumberFormat="1" applyFont="1" applyBorder="1" applyAlignment="1">
      <alignment horizontal="right" vertical="center"/>
    </xf>
    <xf numFmtId="3" fontId="16" fillId="6" borderId="1" xfId="0" applyNumberFormat="1" applyFont="1" applyFill="1" applyBorder="1" applyAlignment="1">
      <alignment horizontal="right" vertical="center" wrapText="1"/>
    </xf>
    <xf numFmtId="3" fontId="16" fillId="6" borderId="3" xfId="0" applyNumberFormat="1" applyFont="1" applyFill="1" applyBorder="1" applyAlignment="1">
      <alignment horizontal="right" vertical="center"/>
    </xf>
    <xf numFmtId="3" fontId="16" fillId="6" borderId="1" xfId="0" applyNumberFormat="1" applyFont="1" applyFill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21" fillId="17" borderId="1" xfId="0" applyFont="1" applyFill="1" applyBorder="1" applyAlignment="1">
      <alignment horizontal="center" vertical="center" wrapText="1"/>
    </xf>
    <xf numFmtId="3" fontId="38" fillId="0" borderId="0" xfId="7" applyNumberFormat="1" applyFont="1" applyAlignment="1">
      <alignment vertical="center"/>
    </xf>
    <xf numFmtId="167" fontId="16" fillId="0" borderId="0" xfId="0" applyNumberFormat="1" applyFont="1"/>
    <xf numFmtId="0" fontId="16" fillId="0" borderId="3" xfId="58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 wrapText="1"/>
    </xf>
    <xf numFmtId="0" fontId="16" fillId="0" borderId="1" xfId="12" applyFont="1" applyBorder="1" applyAlignment="1">
      <alignment horizontal="left" vertical="center" wrapText="1"/>
    </xf>
    <xf numFmtId="3" fontId="18" fillId="6" borderId="4" xfId="58" applyNumberFormat="1" applyFont="1" applyFill="1" applyBorder="1" applyAlignment="1">
      <alignment horizontal="right" vertical="center"/>
    </xf>
    <xf numFmtId="0" fontId="17" fillId="0" borderId="3" xfId="0" applyFont="1" applyBorder="1" applyAlignment="1">
      <alignment horizontal="justify" vertical="center" wrapText="1"/>
    </xf>
    <xf numFmtId="0" fontId="16" fillId="0" borderId="2" xfId="58" quotePrefix="1" applyFont="1" applyBorder="1" applyAlignment="1">
      <alignment horizontal="left" vertical="center" wrapText="1"/>
    </xf>
    <xf numFmtId="0" fontId="16" fillId="0" borderId="0" xfId="0" applyFont="1" applyAlignment="1">
      <alignment wrapText="1"/>
    </xf>
    <xf numFmtId="0" fontId="18" fillId="0" borderId="1" xfId="0" applyFont="1" applyBorder="1" applyAlignment="1">
      <alignment horizontal="justify" vertical="center" wrapText="1"/>
    </xf>
    <xf numFmtId="0" fontId="16" fillId="0" borderId="1" xfId="58" applyFont="1" applyBorder="1" applyAlignment="1">
      <alignment horizontal="left" vertical="center" wrapText="1"/>
    </xf>
    <xf numFmtId="3" fontId="18" fillId="0" borderId="1" xfId="14" applyNumberFormat="1" applyFont="1" applyBorder="1" applyAlignment="1">
      <alignment horizontal="right" wrapText="1"/>
    </xf>
    <xf numFmtId="0" fontId="16" fillId="0" borderId="6" xfId="14" applyFont="1" applyBorder="1" applyAlignment="1">
      <alignment vertical="top" wrapText="1"/>
    </xf>
    <xf numFmtId="0" fontId="16" fillId="0" borderId="4" xfId="14" applyFont="1" applyBorder="1" applyAlignment="1">
      <alignment vertical="top" wrapText="1"/>
    </xf>
    <xf numFmtId="0" fontId="16" fillId="0" borderId="6" xfId="12" applyFont="1" applyBorder="1" applyAlignment="1">
      <alignment vertical="top" wrapText="1"/>
    </xf>
    <xf numFmtId="0" fontId="16" fillId="0" borderId="4" xfId="12" applyFont="1" applyBorder="1" applyAlignment="1">
      <alignment vertical="top" wrapText="1"/>
    </xf>
    <xf numFmtId="0" fontId="67" fillId="0" borderId="0" xfId="57" applyFont="1" applyAlignment="1">
      <alignment vertical="center"/>
    </xf>
    <xf numFmtId="0" fontId="15" fillId="0" borderId="0" xfId="57" applyAlignment="1">
      <alignment vertical="center"/>
    </xf>
    <xf numFmtId="0" fontId="15" fillId="0" borderId="0" xfId="57"/>
    <xf numFmtId="0" fontId="66" fillId="0" borderId="0" xfId="57" applyFont="1" applyAlignment="1">
      <alignment vertical="center"/>
    </xf>
    <xf numFmtId="0" fontId="16" fillId="0" borderId="0" xfId="57" applyFont="1" applyAlignment="1">
      <alignment vertical="center"/>
    </xf>
    <xf numFmtId="0" fontId="16" fillId="0" borderId="0" xfId="57" applyFont="1"/>
    <xf numFmtId="3" fontId="18" fillId="0" borderId="1" xfId="58" applyNumberFormat="1" applyFont="1" applyBorder="1" applyAlignment="1">
      <alignment horizontal="right" wrapText="1"/>
    </xf>
    <xf numFmtId="3" fontId="18" fillId="0" borderId="1" xfId="12" applyNumberFormat="1" applyFont="1" applyBorder="1" applyAlignment="1">
      <alignment horizontal="right" wrapText="1"/>
    </xf>
    <xf numFmtId="3" fontId="17" fillId="0" borderId="1" xfId="58" applyNumberFormat="1" applyFont="1" applyBorder="1" applyAlignment="1">
      <alignment horizontal="right" wrapText="1"/>
    </xf>
    <xf numFmtId="3" fontId="18" fillId="0" borderId="1" xfId="58" applyNumberFormat="1" applyFont="1" applyBorder="1" applyAlignment="1">
      <alignment vertical="center" wrapText="1"/>
    </xf>
    <xf numFmtId="3" fontId="18" fillId="0" borderId="4" xfId="58" applyNumberFormat="1" applyFont="1" applyBorder="1" applyAlignment="1">
      <alignment vertical="center" wrapText="1"/>
    </xf>
    <xf numFmtId="14" fontId="21" fillId="0" borderId="1" xfId="58" applyNumberFormat="1" applyFont="1" applyBorder="1" applyAlignment="1">
      <alignment horizontal="center" wrapText="1"/>
    </xf>
    <xf numFmtId="0" fontId="17" fillId="4" borderId="1" xfId="58" applyFont="1" applyFill="1" applyBorder="1" applyAlignment="1">
      <alignment horizontal="center" vertical="center" wrapText="1"/>
    </xf>
    <xf numFmtId="3" fontId="16" fillId="0" borderId="1" xfId="58" applyNumberFormat="1" applyFont="1" applyBorder="1" applyAlignment="1">
      <alignment horizontal="right" vertical="center" wrapText="1"/>
    </xf>
    <xf numFmtId="0" fontId="21" fillId="0" borderId="1" xfId="58" applyFont="1" applyBorder="1" applyAlignment="1">
      <alignment horizontal="left" vertical="center" wrapText="1"/>
    </xf>
    <xf numFmtId="0" fontId="16" fillId="0" borderId="1" xfId="58" applyFont="1" applyBorder="1" applyAlignment="1">
      <alignment horizontal="left" vertical="center"/>
    </xf>
    <xf numFmtId="0" fontId="17" fillId="3" borderId="1" xfId="58" applyFont="1" applyFill="1" applyBorder="1" applyAlignment="1">
      <alignment horizontal="left" vertical="center" wrapText="1"/>
    </xf>
    <xf numFmtId="3" fontId="16" fillId="0" borderId="1" xfId="58" applyNumberFormat="1" applyFont="1" applyBorder="1" applyAlignment="1">
      <alignment horizontal="right" vertical="center"/>
    </xf>
    <xf numFmtId="3" fontId="21" fillId="0" borderId="1" xfId="58" applyNumberFormat="1" applyFont="1" applyBorder="1" applyAlignment="1">
      <alignment horizontal="right" vertical="center"/>
    </xf>
    <xf numFmtId="3" fontId="18" fillId="19" borderId="1" xfId="14" applyNumberFormat="1" applyFont="1" applyFill="1" applyBorder="1" applyAlignment="1">
      <alignment horizontal="right" wrapText="1"/>
    </xf>
    <xf numFmtId="3" fontId="17" fillId="19" borderId="1" xfId="58" applyNumberFormat="1" applyFont="1" applyFill="1" applyBorder="1" applyAlignment="1">
      <alignment horizontal="right" wrapText="1"/>
    </xf>
    <xf numFmtId="3" fontId="18" fillId="19" borderId="1" xfId="58" applyNumberFormat="1" applyFont="1" applyFill="1" applyBorder="1" applyAlignment="1">
      <alignment horizontal="right" wrapText="1"/>
    </xf>
    <xf numFmtId="3" fontId="16" fillId="0" borderId="1" xfId="58" applyNumberFormat="1" applyFont="1" applyBorder="1" applyAlignment="1">
      <alignment vertical="center"/>
    </xf>
    <xf numFmtId="49" fontId="18" fillId="0" borderId="1" xfId="0" applyNumberFormat="1" applyFont="1" applyBorder="1" applyAlignment="1">
      <alignment vertical="center" wrapText="1"/>
    </xf>
    <xf numFmtId="49" fontId="18" fillId="3" borderId="1" xfId="0" quotePrefix="1" applyNumberFormat="1" applyFont="1" applyFill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3" fontId="20" fillId="0" borderId="1" xfId="0" applyNumberFormat="1" applyFont="1" applyBorder="1" applyAlignment="1">
      <alignment horizontal="right" vertical="center" wrapText="1"/>
    </xf>
    <xf numFmtId="3" fontId="41" fillId="0" borderId="1" xfId="0" applyNumberFormat="1" applyFont="1" applyBorder="1" applyAlignment="1">
      <alignment horizontal="right" vertical="center" wrapText="1"/>
    </xf>
    <xf numFmtId="3" fontId="71" fillId="6" borderId="1" xfId="0" applyNumberFormat="1" applyFont="1" applyFill="1" applyBorder="1" applyAlignment="1">
      <alignment horizontal="right" vertical="center" wrapText="1"/>
    </xf>
    <xf numFmtId="3" fontId="71" fillId="0" borderId="1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left" vertical="center" wrapText="1"/>
    </xf>
    <xf numFmtId="3" fontId="71" fillId="0" borderId="1" xfId="58" applyNumberFormat="1" applyFont="1" applyBorder="1" applyAlignment="1">
      <alignment vertical="center" wrapText="1"/>
    </xf>
    <xf numFmtId="3" fontId="16" fillId="0" borderId="1" xfId="58" applyNumberFormat="1" applyFont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3" fontId="21" fillId="3" borderId="1" xfId="0" applyNumberFormat="1" applyFont="1" applyFill="1" applyBorder="1" applyAlignment="1">
      <alignment vertical="center"/>
    </xf>
    <xf numFmtId="0" fontId="17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left" vertical="center" wrapText="1" indent="3"/>
    </xf>
    <xf numFmtId="3" fontId="17" fillId="0" borderId="1" xfId="0" applyNumberFormat="1" applyFont="1" applyBorder="1" applyAlignment="1">
      <alignment horizontal="right" vertical="center"/>
    </xf>
    <xf numFmtId="3" fontId="16" fillId="6" borderId="1" xfId="0" applyNumberFormat="1" applyFont="1" applyFill="1" applyBorder="1"/>
    <xf numFmtId="3" fontId="18" fillId="6" borderId="1" xfId="0" applyNumberFormat="1" applyFont="1" applyFill="1" applyBorder="1" applyAlignment="1">
      <alignment horizontal="right"/>
    </xf>
    <xf numFmtId="0" fontId="16" fillId="0" borderId="6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3" fontId="21" fillId="0" borderId="1" xfId="5" applyNumberFormat="1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16" borderId="1" xfId="0" applyFont="1" applyFill="1" applyBorder="1" applyAlignment="1">
      <alignment horizontal="center" vertical="center"/>
    </xf>
    <xf numFmtId="0" fontId="21" fillId="16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righ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3" fontId="21" fillId="0" borderId="1" xfId="22" applyNumberFormat="1" applyFont="1" applyFill="1" applyBorder="1" applyAlignment="1">
      <alignment vertical="center" wrapText="1"/>
    </xf>
    <xf numFmtId="0" fontId="16" fillId="0" borderId="1" xfId="58" quotePrefix="1" applyFont="1" applyBorder="1" applyAlignment="1">
      <alignment horizontal="left" vertical="center" wrapText="1"/>
    </xf>
    <xf numFmtId="0" fontId="16" fillId="0" borderId="6" xfId="14" applyFont="1" applyBorder="1" applyAlignment="1">
      <alignment horizontal="left" vertical="center" wrapText="1"/>
    </xf>
    <xf numFmtId="0" fontId="16" fillId="0" borderId="4" xfId="14" applyFont="1" applyBorder="1" applyAlignment="1">
      <alignment horizontal="left" vertical="center" wrapText="1"/>
    </xf>
    <xf numFmtId="0" fontId="21" fillId="0" borderId="1" xfId="143" applyFont="1" applyBorder="1" applyAlignment="1">
      <alignment horizontal="left" vertical="center" wrapText="1"/>
    </xf>
    <xf numFmtId="3" fontId="21" fillId="0" borderId="1" xfId="143" applyNumberFormat="1" applyFont="1" applyBorder="1" applyAlignment="1">
      <alignment horizontal="right" vertical="center" wrapText="1"/>
    </xf>
    <xf numFmtId="0" fontId="16" fillId="0" borderId="1" xfId="143" applyFont="1" applyBorder="1" applyAlignment="1">
      <alignment horizontal="left" vertical="center" wrapText="1"/>
    </xf>
    <xf numFmtId="3" fontId="16" fillId="0" borderId="1" xfId="143" applyNumberFormat="1" applyFont="1" applyBorder="1" applyAlignment="1">
      <alignment horizontal="right" vertical="center" wrapText="1"/>
    </xf>
    <xf numFmtId="9" fontId="21" fillId="0" borderId="1" xfId="9" quotePrefix="1" applyFont="1" applyBorder="1" applyAlignment="1">
      <alignment horizontal="right" vertical="center" wrapText="1"/>
    </xf>
    <xf numFmtId="9" fontId="21" fillId="0" borderId="1" xfId="9" applyFont="1" applyFill="1" applyBorder="1" applyAlignment="1">
      <alignment horizontal="right" vertical="center" wrapText="1"/>
    </xf>
    <xf numFmtId="0" fontId="41" fillId="0" borderId="1" xfId="0" applyFont="1" applyBorder="1" applyAlignment="1">
      <alignment horizontal="justify" vertical="center" wrapText="1"/>
    </xf>
    <xf numFmtId="3" fontId="16" fillId="0" borderId="1" xfId="0" quotePrefix="1" applyNumberFormat="1" applyFont="1" applyBorder="1" applyAlignment="1">
      <alignment vertical="center"/>
    </xf>
    <xf numFmtId="0" fontId="49" fillId="0" borderId="1" xfId="0" applyFont="1" applyBorder="1" applyAlignment="1">
      <alignment vertical="center" wrapText="1"/>
    </xf>
    <xf numFmtId="3" fontId="49" fillId="0" borderId="1" xfId="0" applyNumberFormat="1" applyFont="1" applyBorder="1" applyAlignment="1">
      <alignment vertical="center"/>
    </xf>
    <xf numFmtId="0" fontId="46" fillId="0" borderId="1" xfId="0" applyFont="1" applyBorder="1" applyAlignment="1">
      <alignment vertical="center" wrapText="1"/>
    </xf>
    <xf numFmtId="3" fontId="46" fillId="0" borderId="1" xfId="0" applyNumberFormat="1" applyFont="1" applyBorder="1" applyAlignment="1">
      <alignment vertical="center"/>
    </xf>
    <xf numFmtId="0" fontId="16" fillId="0" borderId="1" xfId="0" quotePrefix="1" applyFont="1" applyBorder="1" applyAlignment="1">
      <alignment vertical="center" wrapText="1"/>
    </xf>
    <xf numFmtId="49" fontId="46" fillId="0" borderId="1" xfId="0" applyNumberFormat="1" applyFont="1" applyBorder="1" applyAlignment="1">
      <alignment vertical="center" wrapText="1"/>
    </xf>
    <xf numFmtId="49" fontId="25" fillId="0" borderId="1" xfId="0" applyNumberFormat="1" applyFont="1" applyBorder="1" applyAlignment="1">
      <alignment vertical="center" wrapText="1"/>
    </xf>
    <xf numFmtId="0" fontId="75" fillId="0" borderId="3" xfId="0" applyFont="1" applyBorder="1" applyAlignment="1">
      <alignment vertical="center"/>
    </xf>
    <xf numFmtId="0" fontId="70" fillId="0" borderId="3" xfId="0" applyFont="1" applyBorder="1" applyAlignment="1">
      <alignment vertical="center" wrapText="1"/>
    </xf>
    <xf numFmtId="0" fontId="71" fillId="0" borderId="3" xfId="0" applyFont="1" applyBorder="1" applyAlignment="1">
      <alignment vertical="center"/>
    </xf>
    <xf numFmtId="49" fontId="16" fillId="0" borderId="1" xfId="0" quotePrefix="1" applyNumberFormat="1" applyFont="1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25" fillId="0" borderId="0" xfId="0" applyFont="1" applyAlignment="1">
      <alignment vertical="center"/>
    </xf>
    <xf numFmtId="3" fontId="25" fillId="0" borderId="1" xfId="8" applyNumberFormat="1" applyFont="1" applyBorder="1" applyAlignment="1" applyProtection="1">
      <alignment vertical="center"/>
      <protection locked="0"/>
    </xf>
    <xf numFmtId="3" fontId="41" fillId="0" borderId="1" xfId="8" applyNumberFormat="1" applyFont="1" applyBorder="1" applyAlignment="1" applyProtection="1">
      <alignment vertical="center"/>
      <protection locked="0"/>
    </xf>
    <xf numFmtId="3" fontId="16" fillId="0" borderId="1" xfId="8" applyNumberFormat="1" applyFont="1" applyBorder="1" applyAlignment="1" applyProtection="1">
      <alignment vertical="center" wrapText="1"/>
      <protection locked="0"/>
    </xf>
    <xf numFmtId="3" fontId="41" fillId="0" borderId="1" xfId="8" applyNumberFormat="1" applyFont="1" applyBorder="1" applyAlignment="1" applyProtection="1">
      <alignment vertical="center" wrapText="1"/>
      <protection locked="0"/>
    </xf>
    <xf numFmtId="0" fontId="21" fillId="4" borderId="1" xfId="0" applyFont="1" applyFill="1" applyBorder="1" applyAlignment="1">
      <alignment horizontal="right" vertical="center" wrapText="1"/>
    </xf>
    <xf numFmtId="14" fontId="21" fillId="0" borderId="1" xfId="0" applyNumberFormat="1" applyFont="1" applyBorder="1" applyAlignment="1">
      <alignment horizontal="left" vertical="center" wrapText="1"/>
    </xf>
    <xf numFmtId="3" fontId="21" fillId="0" borderId="4" xfId="0" applyNumberFormat="1" applyFont="1" applyBorder="1" applyAlignment="1">
      <alignment vertical="center"/>
    </xf>
    <xf numFmtId="3" fontId="16" fillId="6" borderId="4" xfId="0" applyNumberFormat="1" applyFont="1" applyFill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7" fillId="0" borderId="4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 vertical="center" wrapText="1"/>
    </xf>
    <xf numFmtId="0" fontId="16" fillId="0" borderId="2" xfId="0" quotePrefix="1" applyFont="1" applyBorder="1" applyAlignment="1">
      <alignment horizontal="left" vertical="center" wrapText="1"/>
    </xf>
    <xf numFmtId="3" fontId="18" fillId="0" borderId="4" xfId="0" applyNumberFormat="1" applyFont="1" applyBorder="1" applyAlignment="1">
      <alignment horizontal="right" vertical="center"/>
    </xf>
    <xf numFmtId="0" fontId="16" fillId="0" borderId="2" xfId="0" quotePrefix="1" applyFont="1" applyBorder="1" applyAlignment="1">
      <alignment horizontal="justify" vertical="center" wrapText="1"/>
    </xf>
    <xf numFmtId="3" fontId="18" fillId="6" borderId="4" xfId="0" applyNumberFormat="1" applyFont="1" applyFill="1" applyBorder="1" applyAlignment="1">
      <alignment horizontal="right" vertical="center"/>
    </xf>
    <xf numFmtId="0" fontId="42" fillId="0" borderId="1" xfId="0" applyFont="1" applyBorder="1" applyAlignment="1">
      <alignment vertical="center" wrapText="1"/>
    </xf>
    <xf numFmtId="3" fontId="43" fillId="0" borderId="1" xfId="0" applyNumberFormat="1" applyFont="1" applyBorder="1" applyAlignment="1">
      <alignment vertical="center"/>
    </xf>
    <xf numFmtId="10" fontId="43" fillId="0" borderId="1" xfId="9" applyNumberFormat="1" applyFont="1" applyBorder="1" applyAlignment="1">
      <alignment vertical="center"/>
    </xf>
    <xf numFmtId="0" fontId="17" fillId="4" borderId="1" xfId="145" applyFont="1" applyFill="1" applyBorder="1" applyAlignment="1">
      <alignment horizontal="center" vertical="center" wrapText="1"/>
    </xf>
    <xf numFmtId="3" fontId="18" fillId="0" borderId="1" xfId="58" applyNumberFormat="1" applyFont="1" applyBorder="1" applyAlignment="1">
      <alignment horizontal="right" vertical="center" wrapText="1"/>
    </xf>
    <xf numFmtId="3" fontId="21" fillId="0" borderId="1" xfId="145" applyNumberFormat="1" applyFont="1" applyBorder="1" applyAlignment="1">
      <alignment horizontal="right" vertical="center" wrapText="1"/>
    </xf>
    <xf numFmtId="3" fontId="16" fillId="0" borderId="1" xfId="145" applyNumberFormat="1" applyFont="1" applyBorder="1" applyAlignment="1">
      <alignment horizontal="right" vertical="center" wrapText="1"/>
    </xf>
    <xf numFmtId="3" fontId="18" fillId="0" borderId="1" xfId="14" applyNumberFormat="1" applyFont="1" applyBorder="1" applyAlignment="1">
      <alignment horizontal="right" vertical="center" wrapText="1"/>
    </xf>
    <xf numFmtId="0" fontId="65" fillId="0" borderId="1" xfId="14" applyFont="1" applyBorder="1" applyAlignment="1">
      <alignment vertical="center" wrapText="1"/>
    </xf>
    <xf numFmtId="3" fontId="16" fillId="0" borderId="1" xfId="1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  <xf numFmtId="0" fontId="16" fillId="0" borderId="0" xfId="0" applyFont="1" applyAlignment="1">
      <alignment horizontal="left"/>
    </xf>
    <xf numFmtId="3" fontId="16" fillId="0" borderId="0" xfId="0" applyNumberFormat="1" applyFont="1" applyAlignment="1">
      <alignment horizontal="right"/>
    </xf>
    <xf numFmtId="3" fontId="16" fillId="0" borderId="0" xfId="0" applyNumberFormat="1" applyFont="1" applyAlignment="1">
      <alignment horizontal="right" wrapText="1"/>
    </xf>
    <xf numFmtId="3" fontId="16" fillId="0" borderId="1" xfId="1" applyNumberFormat="1" applyFont="1" applyBorder="1" applyAlignment="1">
      <alignment horizontal="right" vertical="center" wrapText="1"/>
    </xf>
    <xf numFmtId="3" fontId="16" fillId="6" borderId="1" xfId="1" applyNumberFormat="1" applyFont="1" applyFill="1" applyBorder="1" applyAlignment="1">
      <alignment horizontal="right" vertical="center" wrapText="1"/>
    </xf>
    <xf numFmtId="3" fontId="17" fillId="4" borderId="1" xfId="143" applyNumberFormat="1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3" fontId="16" fillId="0" borderId="1" xfId="58" applyNumberFormat="1" applyFont="1" applyBorder="1" applyAlignment="1">
      <alignment horizontal="right" wrapText="1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right" vertical="center"/>
    </xf>
    <xf numFmtId="0" fontId="18" fillId="3" borderId="1" xfId="58" applyFont="1" applyFill="1" applyBorder="1" applyAlignment="1">
      <alignment vertical="center" wrapText="1"/>
    </xf>
    <xf numFmtId="0" fontId="16" fillId="0" borderId="1" xfId="58" applyFont="1" applyBorder="1" applyAlignment="1">
      <alignment vertical="center"/>
    </xf>
    <xf numFmtId="3" fontId="65" fillId="0" borderId="1" xfId="0" applyNumberFormat="1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>
      <alignment vertical="center" wrapText="1"/>
    </xf>
    <xf numFmtId="3" fontId="63" fillId="0" borderId="1" xfId="0" applyNumberFormat="1" applyFont="1" applyFill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3" fontId="17" fillId="0" borderId="1" xfId="0" applyNumberFormat="1" applyFont="1" applyFill="1" applyBorder="1" applyAlignment="1">
      <alignment horizontal="right" vertical="center" wrapText="1"/>
    </xf>
    <xf numFmtId="3" fontId="18" fillId="0" borderId="1" xfId="0" applyNumberFormat="1" applyFont="1" applyFill="1" applyBorder="1" applyAlignment="1">
      <alignment horizontal="right" vertical="center" wrapText="1"/>
    </xf>
    <xf numFmtId="0" fontId="16" fillId="0" borderId="1" xfId="0" applyFont="1" applyFill="1" applyBorder="1" applyAlignment="1">
      <alignment vertical="center" wrapText="1"/>
    </xf>
    <xf numFmtId="0" fontId="21" fillId="0" borderId="1" xfId="143" applyFont="1" applyFill="1" applyBorder="1" applyAlignment="1">
      <alignment horizontal="left" vertical="center" wrapText="1"/>
    </xf>
    <xf numFmtId="3" fontId="21" fillId="0" borderId="1" xfId="143" applyNumberFormat="1" applyFont="1" applyFill="1" applyBorder="1" applyAlignment="1">
      <alignment horizontal="right" vertical="center" wrapText="1"/>
    </xf>
    <xf numFmtId="0" fontId="16" fillId="0" borderId="1" xfId="143" applyFont="1" applyFill="1" applyBorder="1" applyAlignment="1">
      <alignment horizontal="left" vertical="center" wrapText="1"/>
    </xf>
    <xf numFmtId="3" fontId="16" fillId="0" borderId="1" xfId="143" applyNumberFormat="1" applyFont="1" applyFill="1" applyBorder="1" applyAlignment="1">
      <alignment horizontal="right" vertical="center" wrapText="1"/>
    </xf>
    <xf numFmtId="0" fontId="16" fillId="0" borderId="1" xfId="58" applyFont="1" applyFill="1" applyBorder="1" applyAlignment="1">
      <alignment horizontal="center" wrapText="1"/>
    </xf>
    <xf numFmtId="168" fontId="21" fillId="0" borderId="1" xfId="9" applyNumberFormat="1" applyFont="1" applyFill="1" applyBorder="1" applyAlignment="1">
      <alignment horizontal="right" vertical="center" wrapText="1"/>
    </xf>
    <xf numFmtId="0" fontId="16" fillId="0" borderId="1" xfId="58" applyFont="1" applyFill="1" applyBorder="1" applyAlignment="1">
      <alignment horizontal="center" vertical="center"/>
    </xf>
    <xf numFmtId="168" fontId="21" fillId="0" borderId="1" xfId="58" applyNumberFormat="1" applyFont="1" applyFill="1" applyBorder="1" applyAlignment="1">
      <alignment horizontal="right" vertical="center" wrapText="1"/>
    </xf>
    <xf numFmtId="0" fontId="21" fillId="4" borderId="2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1" fillId="9" borderId="1" xfId="0" applyFont="1" applyFill="1" applyBorder="1" applyAlignment="1">
      <alignment horizontal="center" vertical="center" wrapText="1"/>
    </xf>
    <xf numFmtId="0" fontId="41" fillId="0" borderId="0" xfId="0" applyFont="1" applyAlignment="1"/>
    <xf numFmtId="0" fontId="16" fillId="0" borderId="1" xfId="143" applyFont="1" applyFill="1" applyBorder="1" applyAlignment="1">
      <alignment horizontal="left" vertical="center" wrapText="1"/>
    </xf>
    <xf numFmtId="3" fontId="16" fillId="0" borderId="1" xfId="143" applyNumberFormat="1" applyFont="1" applyFill="1" applyBorder="1" applyAlignment="1">
      <alignment horizontal="right" vertical="center" wrapText="1"/>
    </xf>
    <xf numFmtId="0" fontId="71" fillId="0" borderId="4" xfId="5" applyFont="1" applyFill="1" applyBorder="1" applyAlignment="1">
      <alignment vertical="center"/>
    </xf>
    <xf numFmtId="0" fontId="47" fillId="0" borderId="0" xfId="2" quotePrefix="1" applyFont="1" applyProtection="1">
      <alignment vertical="top"/>
    </xf>
    <xf numFmtId="0" fontId="16" fillId="0" borderId="0" xfId="0" applyFont="1"/>
    <xf numFmtId="0" fontId="21" fillId="0" borderId="1" xfId="0" applyFont="1" applyBorder="1" applyAlignment="1">
      <alignment horizontal="center" vertical="top" wrapText="1"/>
    </xf>
    <xf numFmtId="0" fontId="16" fillId="0" borderId="0" xfId="0" applyFont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1" xfId="7" applyFont="1" applyBorder="1" applyAlignment="1">
      <alignment horizontal="left" vertical="center"/>
    </xf>
    <xf numFmtId="0" fontId="21" fillId="15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1" fillId="0" borderId="1" xfId="0" applyFont="1" applyBorder="1" applyAlignment="1">
      <alignment horizontal="left" wrapText="1"/>
    </xf>
    <xf numFmtId="0" fontId="16" fillId="0" borderId="6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21" fillId="0" borderId="13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justify" wrapText="1"/>
    </xf>
    <xf numFmtId="0" fontId="21" fillId="0" borderId="1" xfId="0" applyFont="1" applyBorder="1" applyAlignment="1">
      <alignment horizontal="left" vertical="center" wrapText="1"/>
    </xf>
    <xf numFmtId="0" fontId="21" fillId="15" borderId="1" xfId="0" applyFont="1" applyFill="1" applyBorder="1" applyAlignment="1">
      <alignment horizontal="center" vertical="center" wrapText="1"/>
    </xf>
    <xf numFmtId="0" fontId="21" fillId="15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7" fillId="4" borderId="6" xfId="0" applyFont="1" applyFill="1" applyBorder="1" applyAlignment="1">
      <alignment horizontal="center" wrapText="1"/>
    </xf>
    <xf numFmtId="0" fontId="17" fillId="4" borderId="4" xfId="0" applyFont="1" applyFill="1" applyBorder="1" applyAlignment="1">
      <alignment horizontal="center" wrapText="1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horizontal="justify" vertical="center"/>
    </xf>
    <xf numFmtId="0" fontId="21" fillId="4" borderId="2" xfId="0" applyFont="1" applyFill="1" applyBorder="1" applyAlignment="1">
      <alignment horizontal="center" vertical="center" wrapText="1"/>
    </xf>
    <xf numFmtId="0" fontId="21" fillId="4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4" borderId="2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21" fillId="4" borderId="2" xfId="0" applyFont="1" applyFill="1" applyBorder="1" applyAlignment="1">
      <alignment horizontal="center" vertical="center"/>
    </xf>
    <xf numFmtId="0" fontId="21" fillId="4" borderId="3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21" fillId="4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left" wrapText="1"/>
    </xf>
    <xf numFmtId="0" fontId="21" fillId="9" borderId="1" xfId="0" applyFont="1" applyFill="1" applyBorder="1" applyAlignment="1">
      <alignment horizontal="center" vertical="center" wrapText="1"/>
    </xf>
    <xf numFmtId="14" fontId="21" fillId="4" borderId="1" xfId="8" applyNumberFormat="1" applyFont="1" applyFill="1" applyBorder="1" applyAlignment="1" applyProtection="1">
      <alignment horizontal="center" vertical="center" wrapText="1"/>
      <protection locked="0"/>
    </xf>
    <xf numFmtId="0" fontId="42" fillId="0" borderId="6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58" fillId="0" borderId="0" xfId="57" applyFont="1" applyAlignment="1">
      <alignment horizontal="left" wrapText="1"/>
    </xf>
    <xf numFmtId="0" fontId="17" fillId="4" borderId="6" xfId="58" applyFont="1" applyFill="1" applyBorder="1" applyAlignment="1">
      <alignment horizontal="center" vertical="center" wrapText="1"/>
    </xf>
    <xf numFmtId="0" fontId="17" fillId="4" borderId="4" xfId="58" applyFont="1" applyFill="1" applyBorder="1" applyAlignment="1">
      <alignment horizontal="center" vertical="center" wrapText="1"/>
    </xf>
    <xf numFmtId="0" fontId="16" fillId="0" borderId="6" xfId="14" applyFont="1" applyBorder="1" applyAlignment="1">
      <alignment horizontal="left" vertical="center" wrapText="1"/>
    </xf>
    <xf numFmtId="0" fontId="16" fillId="0" borderId="4" xfId="14" applyFont="1" applyBorder="1" applyAlignment="1">
      <alignment horizontal="left" vertical="center" wrapText="1"/>
    </xf>
    <xf numFmtId="0" fontId="17" fillId="4" borderId="6" xfId="145" applyFont="1" applyFill="1" applyBorder="1" applyAlignment="1">
      <alignment horizontal="center" vertical="center" wrapText="1"/>
    </xf>
    <xf numFmtId="0" fontId="17" fillId="4" borderId="4" xfId="145" applyFont="1" applyFill="1" applyBorder="1" applyAlignment="1">
      <alignment horizontal="center" vertical="center" wrapText="1"/>
    </xf>
    <xf numFmtId="0" fontId="16" fillId="0" borderId="6" xfId="14" applyFont="1" applyBorder="1" applyAlignment="1">
      <alignment wrapText="1"/>
    </xf>
    <xf numFmtId="0" fontId="16" fillId="0" borderId="4" xfId="14" applyFont="1" applyBorder="1" applyAlignment="1">
      <alignment wrapText="1"/>
    </xf>
    <xf numFmtId="0" fontId="21" fillId="0" borderId="6" xfId="0" applyFont="1" applyBorder="1" applyAlignment="1">
      <alignment horizontal="left" wrapText="1"/>
    </xf>
    <xf numFmtId="0" fontId="21" fillId="0" borderId="4" xfId="0" applyFont="1" applyBorder="1" applyAlignment="1">
      <alignment horizontal="left" wrapText="1"/>
    </xf>
    <xf numFmtId="0" fontId="16" fillId="0" borderId="6" xfId="14" applyFont="1" applyBorder="1" applyAlignment="1">
      <alignment vertical="top" wrapText="1"/>
    </xf>
    <xf numFmtId="0" fontId="16" fillId="0" borderId="4" xfId="14" applyFont="1" applyBorder="1" applyAlignment="1">
      <alignment vertical="top" wrapText="1"/>
    </xf>
    <xf numFmtId="0" fontId="21" fillId="0" borderId="6" xfId="145" applyFont="1" applyBorder="1" applyAlignment="1">
      <alignment horizontal="left" vertical="center" wrapText="1"/>
    </xf>
    <xf numFmtId="0" fontId="21" fillId="0" borderId="4" xfId="145" applyFont="1" applyBorder="1" applyAlignment="1">
      <alignment horizontal="left" vertical="center" wrapText="1"/>
    </xf>
    <xf numFmtId="0" fontId="16" fillId="0" borderId="6" xfId="12" applyFont="1" applyBorder="1" applyAlignment="1">
      <alignment vertical="top" wrapText="1"/>
    </xf>
    <xf numFmtId="0" fontId="16" fillId="0" borderId="4" xfId="12" applyFont="1" applyBorder="1" applyAlignment="1">
      <alignment vertical="top" wrapText="1"/>
    </xf>
    <xf numFmtId="0" fontId="16" fillId="0" borderId="6" xfId="12" applyFont="1" applyBorder="1" applyAlignment="1">
      <alignment wrapText="1"/>
    </xf>
    <xf numFmtId="0" fontId="16" fillId="0" borderId="4" xfId="12" applyFont="1" applyBorder="1" applyAlignment="1">
      <alignment wrapText="1"/>
    </xf>
    <xf numFmtId="0" fontId="16" fillId="0" borderId="6" xfId="12" applyFont="1" applyBorder="1" applyAlignment="1">
      <alignment horizontal="left" wrapText="1"/>
    </xf>
    <xf numFmtId="0" fontId="16" fillId="0" borderId="4" xfId="12" applyFont="1" applyBorder="1" applyAlignment="1">
      <alignment horizontal="left" wrapText="1"/>
    </xf>
    <xf numFmtId="0" fontId="16" fillId="0" borderId="6" xfId="14" applyFont="1" applyBorder="1" applyAlignment="1">
      <alignment horizontal="left" wrapText="1"/>
    </xf>
    <xf numFmtId="0" fontId="16" fillId="0" borderId="4" xfId="14" applyFont="1" applyBorder="1" applyAlignment="1">
      <alignment horizontal="left" wrapText="1"/>
    </xf>
    <xf numFmtId="0" fontId="15" fillId="0" borderId="0" xfId="58" applyAlignment="1">
      <alignment wrapText="1"/>
    </xf>
    <xf numFmtId="0" fontId="0" fillId="0" borderId="0" xfId="0" applyAlignment="1">
      <alignment wrapText="1"/>
    </xf>
  </cellXfs>
  <cellStyles count="9479">
    <cellStyle name="Dziesiętny" xfId="1" builtinId="3"/>
    <cellStyle name="Dziesiętny 10" xfId="149"/>
    <cellStyle name="Dziesiętny 10 2" xfId="532"/>
    <cellStyle name="Dziesiętny 10 2 2" xfId="1677"/>
    <cellStyle name="Dziesiętny 10 2 2 2" xfId="6406"/>
    <cellStyle name="Dziesiętny 10 2 3" xfId="2897"/>
    <cellStyle name="Dziesiętny 10 2 3 2" xfId="7624"/>
    <cellStyle name="Dziesiętny 10 2 4" xfId="4042"/>
    <cellStyle name="Dziesiętny 10 2 4 2" xfId="8769"/>
    <cellStyle name="Dziesiętny 10 2 5" xfId="5261"/>
    <cellStyle name="Dziesiętny 10 3" xfId="913"/>
    <cellStyle name="Dziesiętny 10 3 2" xfId="2058"/>
    <cellStyle name="Dziesiętny 10 3 2 2" xfId="6787"/>
    <cellStyle name="Dziesiętny 10 3 3" xfId="3278"/>
    <cellStyle name="Dziesiętny 10 3 3 2" xfId="8005"/>
    <cellStyle name="Dziesiętny 10 3 4" xfId="4423"/>
    <cellStyle name="Dziesiętny 10 3 4 2" xfId="9150"/>
    <cellStyle name="Dziesiętny 10 3 5" xfId="5642"/>
    <cellStyle name="Dziesiętny 10 4" xfId="1295"/>
    <cellStyle name="Dziesiętny 10 4 2" xfId="6024"/>
    <cellStyle name="Dziesiętny 10 5" xfId="2515"/>
    <cellStyle name="Dziesiętny 10 5 2" xfId="7242"/>
    <cellStyle name="Dziesiętny 10 6" xfId="3660"/>
    <cellStyle name="Dziesiętny 10 6 2" xfId="8387"/>
    <cellStyle name="Dziesiętny 10 7" xfId="4879"/>
    <cellStyle name="Dziesiętny 11" xfId="277"/>
    <cellStyle name="Dziesiętny 11 2" xfId="659"/>
    <cellStyle name="Dziesiętny 11 2 2" xfId="1804"/>
    <cellStyle name="Dziesiętny 11 2 2 2" xfId="6533"/>
    <cellStyle name="Dziesiętny 11 2 3" xfId="3024"/>
    <cellStyle name="Dziesiętny 11 2 3 2" xfId="7751"/>
    <cellStyle name="Dziesiętny 11 2 4" xfId="4169"/>
    <cellStyle name="Dziesiętny 11 2 4 2" xfId="8896"/>
    <cellStyle name="Dziesiętny 11 2 5" xfId="5388"/>
    <cellStyle name="Dziesiętny 11 3" xfId="1040"/>
    <cellStyle name="Dziesiętny 11 3 2" xfId="2185"/>
    <cellStyle name="Dziesiętny 11 3 2 2" xfId="6914"/>
    <cellStyle name="Dziesiętny 11 3 3" xfId="3405"/>
    <cellStyle name="Dziesiętny 11 3 3 2" xfId="8132"/>
    <cellStyle name="Dziesiętny 11 3 4" xfId="4550"/>
    <cellStyle name="Dziesiętny 11 3 4 2" xfId="9277"/>
    <cellStyle name="Dziesiętny 11 3 5" xfId="5769"/>
    <cellStyle name="Dziesiętny 11 4" xfId="1422"/>
    <cellStyle name="Dziesiętny 11 4 2" xfId="6151"/>
    <cellStyle name="Dziesiętny 11 5" xfId="2642"/>
    <cellStyle name="Dziesiętny 11 5 2" xfId="7369"/>
    <cellStyle name="Dziesiętny 11 6" xfId="3787"/>
    <cellStyle name="Dziesiętny 11 6 2" xfId="8514"/>
    <cellStyle name="Dziesiętny 11 7" xfId="5006"/>
    <cellStyle name="Dziesiętny 12" xfId="405"/>
    <cellStyle name="Dziesiętny 12 2" xfId="1550"/>
    <cellStyle name="Dziesiętny 12 2 2" xfId="6279"/>
    <cellStyle name="Dziesiętny 12 3" xfId="2770"/>
    <cellStyle name="Dziesiętny 12 3 2" xfId="7497"/>
    <cellStyle name="Dziesiętny 12 4" xfId="3915"/>
    <cellStyle name="Dziesiętny 12 4 2" xfId="8642"/>
    <cellStyle name="Dziesiętny 12 5" xfId="5134"/>
    <cellStyle name="Dziesiętny 13" xfId="786"/>
    <cellStyle name="Dziesiętny 13 2" xfId="1931"/>
    <cellStyle name="Dziesiętny 13 2 2" xfId="6660"/>
    <cellStyle name="Dziesiętny 13 3" xfId="3151"/>
    <cellStyle name="Dziesiętny 13 3 2" xfId="7878"/>
    <cellStyle name="Dziesiętny 13 4" xfId="4296"/>
    <cellStyle name="Dziesiętny 13 4 2" xfId="9023"/>
    <cellStyle name="Dziesiętny 13 5" xfId="5515"/>
    <cellStyle name="Dziesiętny 14" xfId="2313"/>
    <cellStyle name="Dziesiętny 14 2" xfId="4678"/>
    <cellStyle name="Dziesiętny 14 2 2" xfId="9405"/>
    <cellStyle name="Dziesiętny 14 3" xfId="7042"/>
    <cellStyle name="Dziesiętny 15" xfId="1168"/>
    <cellStyle name="Dziesiętny 15 2" xfId="5897"/>
    <cellStyle name="Dziesiętny 16" xfId="3533"/>
    <cellStyle name="Dziesiętny 16 2" xfId="8260"/>
    <cellStyle name="Dziesiętny 17" xfId="4752"/>
    <cellStyle name="Dziesiętny 2" xfId="10"/>
    <cellStyle name="Dziesiętny 2 10" xfId="278"/>
    <cellStyle name="Dziesiętny 2 10 2" xfId="660"/>
    <cellStyle name="Dziesiętny 2 10 2 2" xfId="1805"/>
    <cellStyle name="Dziesiętny 2 10 2 2 2" xfId="6534"/>
    <cellStyle name="Dziesiętny 2 10 2 3" xfId="3025"/>
    <cellStyle name="Dziesiętny 2 10 2 3 2" xfId="7752"/>
    <cellStyle name="Dziesiętny 2 10 2 4" xfId="4170"/>
    <cellStyle name="Dziesiętny 2 10 2 4 2" xfId="8897"/>
    <cellStyle name="Dziesiętny 2 10 2 5" xfId="5389"/>
    <cellStyle name="Dziesiętny 2 10 3" xfId="1041"/>
    <cellStyle name="Dziesiętny 2 10 3 2" xfId="2186"/>
    <cellStyle name="Dziesiętny 2 10 3 2 2" xfId="6915"/>
    <cellStyle name="Dziesiętny 2 10 3 3" xfId="3406"/>
    <cellStyle name="Dziesiętny 2 10 3 3 2" xfId="8133"/>
    <cellStyle name="Dziesiętny 2 10 3 4" xfId="4551"/>
    <cellStyle name="Dziesiętny 2 10 3 4 2" xfId="9278"/>
    <cellStyle name="Dziesiętny 2 10 3 5" xfId="5770"/>
    <cellStyle name="Dziesiętny 2 10 4" xfId="1423"/>
    <cellStyle name="Dziesiętny 2 10 4 2" xfId="6152"/>
    <cellStyle name="Dziesiętny 2 10 5" xfId="2643"/>
    <cellStyle name="Dziesiętny 2 10 5 2" xfId="7370"/>
    <cellStyle name="Dziesiętny 2 10 6" xfId="3788"/>
    <cellStyle name="Dziesiętny 2 10 6 2" xfId="8515"/>
    <cellStyle name="Dziesiętny 2 10 7" xfId="5007"/>
    <cellStyle name="Dziesiętny 2 11" xfId="406"/>
    <cellStyle name="Dziesiętny 2 11 2" xfId="1551"/>
    <cellStyle name="Dziesiętny 2 11 2 2" xfId="6280"/>
    <cellStyle name="Dziesiętny 2 11 3" xfId="2771"/>
    <cellStyle name="Dziesiętny 2 11 3 2" xfId="7498"/>
    <cellStyle name="Dziesiętny 2 11 4" xfId="3916"/>
    <cellStyle name="Dziesiętny 2 11 4 2" xfId="8643"/>
    <cellStyle name="Dziesiętny 2 11 5" xfId="5135"/>
    <cellStyle name="Dziesiętny 2 12" xfId="787"/>
    <cellStyle name="Dziesiętny 2 12 2" xfId="1932"/>
    <cellStyle name="Dziesiętny 2 12 2 2" xfId="6661"/>
    <cellStyle name="Dziesiętny 2 12 3" xfId="3152"/>
    <cellStyle name="Dziesiętny 2 12 3 2" xfId="7879"/>
    <cellStyle name="Dziesiętny 2 12 4" xfId="4297"/>
    <cellStyle name="Dziesiętny 2 12 4 2" xfId="9024"/>
    <cellStyle name="Dziesiętny 2 12 5" xfId="5516"/>
    <cellStyle name="Dziesiętny 2 13" xfId="1169"/>
    <cellStyle name="Dziesiętny 2 13 2" xfId="5898"/>
    <cellStyle name="Dziesiętny 2 14" xfId="2390"/>
    <cellStyle name="Dziesiętny 2 14 2" xfId="7117"/>
    <cellStyle name="Dziesiętny 2 15" xfId="3534"/>
    <cellStyle name="Dziesiętny 2 15 2" xfId="8261"/>
    <cellStyle name="Dziesiętny 2 16" xfId="4753"/>
    <cellStyle name="Dziesiętny 2 2" xfId="15"/>
    <cellStyle name="Dziesiętny 2 2 10" xfId="789"/>
    <cellStyle name="Dziesiętny 2 2 10 2" xfId="1934"/>
    <cellStyle name="Dziesiętny 2 2 10 2 2" xfId="6663"/>
    <cellStyle name="Dziesiętny 2 2 10 3" xfId="3154"/>
    <cellStyle name="Dziesiętny 2 2 10 3 2" xfId="7881"/>
    <cellStyle name="Dziesiętny 2 2 10 4" xfId="4299"/>
    <cellStyle name="Dziesiętny 2 2 10 4 2" xfId="9026"/>
    <cellStyle name="Dziesiętny 2 2 10 5" xfId="5518"/>
    <cellStyle name="Dziesiętny 2 2 11" xfId="1171"/>
    <cellStyle name="Dziesiętny 2 2 11 2" xfId="5900"/>
    <cellStyle name="Dziesiętny 2 2 12" xfId="2392"/>
    <cellStyle name="Dziesiętny 2 2 12 2" xfId="7119"/>
    <cellStyle name="Dziesiętny 2 2 13" xfId="3536"/>
    <cellStyle name="Dziesiętny 2 2 13 2" xfId="8263"/>
    <cellStyle name="Dziesiętny 2 2 14" xfId="4755"/>
    <cellStyle name="Dziesiętny 2 2 2" xfId="22"/>
    <cellStyle name="Dziesiętny 2 2 2 10" xfId="795"/>
    <cellStyle name="Dziesiętny 2 2 2 10 2" xfId="1940"/>
    <cellStyle name="Dziesiętny 2 2 2 10 2 2" xfId="6669"/>
    <cellStyle name="Dziesiętny 2 2 2 10 3" xfId="3160"/>
    <cellStyle name="Dziesiętny 2 2 2 10 3 2" xfId="7887"/>
    <cellStyle name="Dziesiętny 2 2 2 10 4" xfId="4305"/>
    <cellStyle name="Dziesiętny 2 2 2 10 4 2" xfId="9032"/>
    <cellStyle name="Dziesiętny 2 2 2 10 5" xfId="5524"/>
    <cellStyle name="Dziesiętny 2 2 2 11" xfId="1177"/>
    <cellStyle name="Dziesiętny 2 2 2 11 2" xfId="5906"/>
    <cellStyle name="Dziesiętny 2 2 2 12" xfId="2389"/>
    <cellStyle name="Dziesiętny 2 2 2 12 2" xfId="7116"/>
    <cellStyle name="Dziesiętny 2 2 2 13" xfId="3542"/>
    <cellStyle name="Dziesiętny 2 2 2 13 2" xfId="8269"/>
    <cellStyle name="Dziesiętny 2 2 2 14" xfId="4761"/>
    <cellStyle name="Dziesiętny 2 2 2 2" xfId="33"/>
    <cellStyle name="Dziesiętny 2 2 2 2 10" xfId="2407"/>
    <cellStyle name="Dziesiętny 2 2 2 2 10 2" xfId="7134"/>
    <cellStyle name="Dziesiętny 2 2 2 2 11" xfId="3552"/>
    <cellStyle name="Dziesiętny 2 2 2 2 11 2" xfId="8279"/>
    <cellStyle name="Dziesiętny 2 2 2 2 12" xfId="4771"/>
    <cellStyle name="Dziesiętny 2 2 2 2 2" xfId="55"/>
    <cellStyle name="Dziesiętny 2 2 2 2 2 10" xfId="3572"/>
    <cellStyle name="Dziesiętny 2 2 2 2 2 10 2" xfId="8299"/>
    <cellStyle name="Dziesiętny 2 2 2 2 2 11" xfId="4791"/>
    <cellStyle name="Dziesiętny 2 2 2 2 2 2" xfId="99"/>
    <cellStyle name="Dziesiętny 2 2 2 2 2 2 2" xfId="229"/>
    <cellStyle name="Dziesiętny 2 2 2 2 2 2 2 2" xfId="612"/>
    <cellStyle name="Dziesiętny 2 2 2 2 2 2 2 2 2" xfId="1757"/>
    <cellStyle name="Dziesiętny 2 2 2 2 2 2 2 2 2 2" xfId="6486"/>
    <cellStyle name="Dziesiętny 2 2 2 2 2 2 2 2 3" xfId="2977"/>
    <cellStyle name="Dziesiętny 2 2 2 2 2 2 2 2 3 2" xfId="7704"/>
    <cellStyle name="Dziesiętny 2 2 2 2 2 2 2 2 4" xfId="4122"/>
    <cellStyle name="Dziesiętny 2 2 2 2 2 2 2 2 4 2" xfId="8849"/>
    <cellStyle name="Dziesiętny 2 2 2 2 2 2 2 2 5" xfId="5341"/>
    <cellStyle name="Dziesiętny 2 2 2 2 2 2 2 3" xfId="993"/>
    <cellStyle name="Dziesiętny 2 2 2 2 2 2 2 3 2" xfId="2138"/>
    <cellStyle name="Dziesiętny 2 2 2 2 2 2 2 3 2 2" xfId="6867"/>
    <cellStyle name="Dziesiętny 2 2 2 2 2 2 2 3 3" xfId="3358"/>
    <cellStyle name="Dziesiętny 2 2 2 2 2 2 2 3 3 2" xfId="8085"/>
    <cellStyle name="Dziesiętny 2 2 2 2 2 2 2 3 4" xfId="4503"/>
    <cellStyle name="Dziesiętny 2 2 2 2 2 2 2 3 4 2" xfId="9230"/>
    <cellStyle name="Dziesiętny 2 2 2 2 2 2 2 3 5" xfId="5722"/>
    <cellStyle name="Dziesiętny 2 2 2 2 2 2 2 4" xfId="1375"/>
    <cellStyle name="Dziesiętny 2 2 2 2 2 2 2 4 2" xfId="6104"/>
    <cellStyle name="Dziesiętny 2 2 2 2 2 2 2 5" xfId="2595"/>
    <cellStyle name="Dziesiętny 2 2 2 2 2 2 2 5 2" xfId="7322"/>
    <cellStyle name="Dziesiętny 2 2 2 2 2 2 2 6" xfId="3740"/>
    <cellStyle name="Dziesiętny 2 2 2 2 2 2 2 6 2" xfId="8467"/>
    <cellStyle name="Dziesiętny 2 2 2 2 2 2 2 7" xfId="4959"/>
    <cellStyle name="Dziesiętny 2 2 2 2 2 2 3" xfId="357"/>
    <cellStyle name="Dziesiętny 2 2 2 2 2 2 3 2" xfId="739"/>
    <cellStyle name="Dziesiętny 2 2 2 2 2 2 3 2 2" xfId="1884"/>
    <cellStyle name="Dziesiętny 2 2 2 2 2 2 3 2 2 2" xfId="6613"/>
    <cellStyle name="Dziesiętny 2 2 2 2 2 2 3 2 3" xfId="3104"/>
    <cellStyle name="Dziesiętny 2 2 2 2 2 2 3 2 3 2" xfId="7831"/>
    <cellStyle name="Dziesiętny 2 2 2 2 2 2 3 2 4" xfId="4249"/>
    <cellStyle name="Dziesiętny 2 2 2 2 2 2 3 2 4 2" xfId="8976"/>
    <cellStyle name="Dziesiętny 2 2 2 2 2 2 3 2 5" xfId="5468"/>
    <cellStyle name="Dziesiętny 2 2 2 2 2 2 3 3" xfId="1120"/>
    <cellStyle name="Dziesiętny 2 2 2 2 2 2 3 3 2" xfId="2265"/>
    <cellStyle name="Dziesiętny 2 2 2 2 2 2 3 3 2 2" xfId="6994"/>
    <cellStyle name="Dziesiętny 2 2 2 2 2 2 3 3 3" xfId="3485"/>
    <cellStyle name="Dziesiętny 2 2 2 2 2 2 3 3 3 2" xfId="8212"/>
    <cellStyle name="Dziesiętny 2 2 2 2 2 2 3 3 4" xfId="4630"/>
    <cellStyle name="Dziesiętny 2 2 2 2 2 2 3 3 4 2" xfId="9357"/>
    <cellStyle name="Dziesiętny 2 2 2 2 2 2 3 3 5" xfId="5849"/>
    <cellStyle name="Dziesiętny 2 2 2 2 2 2 3 4" xfId="1502"/>
    <cellStyle name="Dziesiętny 2 2 2 2 2 2 3 4 2" xfId="6231"/>
    <cellStyle name="Dziesiętny 2 2 2 2 2 2 3 5" xfId="2722"/>
    <cellStyle name="Dziesiętny 2 2 2 2 2 2 3 5 2" xfId="7449"/>
    <cellStyle name="Dziesiętny 2 2 2 2 2 2 3 6" xfId="3867"/>
    <cellStyle name="Dziesiętny 2 2 2 2 2 2 3 6 2" xfId="8594"/>
    <cellStyle name="Dziesiętny 2 2 2 2 2 2 3 7" xfId="5086"/>
    <cellStyle name="Dziesiętny 2 2 2 2 2 2 4" xfId="485"/>
    <cellStyle name="Dziesiętny 2 2 2 2 2 2 4 2" xfId="1630"/>
    <cellStyle name="Dziesiętny 2 2 2 2 2 2 4 2 2" xfId="6359"/>
    <cellStyle name="Dziesiętny 2 2 2 2 2 2 4 3" xfId="2850"/>
    <cellStyle name="Dziesiętny 2 2 2 2 2 2 4 3 2" xfId="7577"/>
    <cellStyle name="Dziesiętny 2 2 2 2 2 2 4 4" xfId="3995"/>
    <cellStyle name="Dziesiętny 2 2 2 2 2 2 4 4 2" xfId="8722"/>
    <cellStyle name="Dziesiętny 2 2 2 2 2 2 4 5" xfId="5214"/>
    <cellStyle name="Dziesiętny 2 2 2 2 2 2 5" xfId="866"/>
    <cellStyle name="Dziesiętny 2 2 2 2 2 2 5 2" xfId="2011"/>
    <cellStyle name="Dziesiętny 2 2 2 2 2 2 5 2 2" xfId="6740"/>
    <cellStyle name="Dziesiętny 2 2 2 2 2 2 5 3" xfId="3231"/>
    <cellStyle name="Dziesiętny 2 2 2 2 2 2 5 3 2" xfId="7958"/>
    <cellStyle name="Dziesiętny 2 2 2 2 2 2 5 4" xfId="4376"/>
    <cellStyle name="Dziesiętny 2 2 2 2 2 2 5 4 2" xfId="9103"/>
    <cellStyle name="Dziesiętny 2 2 2 2 2 2 5 5" xfId="5595"/>
    <cellStyle name="Dziesiętny 2 2 2 2 2 2 6" xfId="1248"/>
    <cellStyle name="Dziesiętny 2 2 2 2 2 2 6 2" xfId="5977"/>
    <cellStyle name="Dziesiętny 2 2 2 2 2 2 7" xfId="2468"/>
    <cellStyle name="Dziesiętny 2 2 2 2 2 2 7 2" xfId="7195"/>
    <cellStyle name="Dziesiętny 2 2 2 2 2 2 8" xfId="3613"/>
    <cellStyle name="Dziesiętny 2 2 2 2 2 2 8 2" xfId="8340"/>
    <cellStyle name="Dziesiętny 2 2 2 2 2 2 9" xfId="4832"/>
    <cellStyle name="Dziesiętny 2 2 2 2 2 3" xfId="140"/>
    <cellStyle name="Dziesiętny 2 2 2 2 2 3 2" xfId="270"/>
    <cellStyle name="Dziesiętny 2 2 2 2 2 3 2 2" xfId="653"/>
    <cellStyle name="Dziesiętny 2 2 2 2 2 3 2 2 2" xfId="1798"/>
    <cellStyle name="Dziesiętny 2 2 2 2 2 3 2 2 2 2" xfId="6527"/>
    <cellStyle name="Dziesiętny 2 2 2 2 2 3 2 2 3" xfId="3018"/>
    <cellStyle name="Dziesiętny 2 2 2 2 2 3 2 2 3 2" xfId="7745"/>
    <cellStyle name="Dziesiętny 2 2 2 2 2 3 2 2 4" xfId="4163"/>
    <cellStyle name="Dziesiętny 2 2 2 2 2 3 2 2 4 2" xfId="8890"/>
    <cellStyle name="Dziesiętny 2 2 2 2 2 3 2 2 5" xfId="5382"/>
    <cellStyle name="Dziesiętny 2 2 2 2 2 3 2 3" xfId="1034"/>
    <cellStyle name="Dziesiętny 2 2 2 2 2 3 2 3 2" xfId="2179"/>
    <cellStyle name="Dziesiętny 2 2 2 2 2 3 2 3 2 2" xfId="6908"/>
    <cellStyle name="Dziesiętny 2 2 2 2 2 3 2 3 3" xfId="3399"/>
    <cellStyle name="Dziesiętny 2 2 2 2 2 3 2 3 3 2" xfId="8126"/>
    <cellStyle name="Dziesiętny 2 2 2 2 2 3 2 3 4" xfId="4544"/>
    <cellStyle name="Dziesiętny 2 2 2 2 2 3 2 3 4 2" xfId="9271"/>
    <cellStyle name="Dziesiętny 2 2 2 2 2 3 2 3 5" xfId="5763"/>
    <cellStyle name="Dziesiętny 2 2 2 2 2 3 2 4" xfId="1416"/>
    <cellStyle name="Dziesiętny 2 2 2 2 2 3 2 4 2" xfId="6145"/>
    <cellStyle name="Dziesiętny 2 2 2 2 2 3 2 5" xfId="2636"/>
    <cellStyle name="Dziesiętny 2 2 2 2 2 3 2 5 2" xfId="7363"/>
    <cellStyle name="Dziesiętny 2 2 2 2 2 3 2 6" xfId="3781"/>
    <cellStyle name="Dziesiętny 2 2 2 2 2 3 2 6 2" xfId="8508"/>
    <cellStyle name="Dziesiętny 2 2 2 2 2 3 2 7" xfId="5000"/>
    <cellStyle name="Dziesiętny 2 2 2 2 2 3 3" xfId="398"/>
    <cellStyle name="Dziesiętny 2 2 2 2 2 3 3 2" xfId="780"/>
    <cellStyle name="Dziesiętny 2 2 2 2 2 3 3 2 2" xfId="1925"/>
    <cellStyle name="Dziesiętny 2 2 2 2 2 3 3 2 2 2" xfId="6654"/>
    <cellStyle name="Dziesiętny 2 2 2 2 2 3 3 2 3" xfId="3145"/>
    <cellStyle name="Dziesiętny 2 2 2 2 2 3 3 2 3 2" xfId="7872"/>
    <cellStyle name="Dziesiętny 2 2 2 2 2 3 3 2 4" xfId="4290"/>
    <cellStyle name="Dziesiętny 2 2 2 2 2 3 3 2 4 2" xfId="9017"/>
    <cellStyle name="Dziesiętny 2 2 2 2 2 3 3 2 5" xfId="5509"/>
    <cellStyle name="Dziesiętny 2 2 2 2 2 3 3 3" xfId="1161"/>
    <cellStyle name="Dziesiętny 2 2 2 2 2 3 3 3 2" xfId="2306"/>
    <cellStyle name="Dziesiętny 2 2 2 2 2 3 3 3 2 2" xfId="7035"/>
    <cellStyle name="Dziesiętny 2 2 2 2 2 3 3 3 3" xfId="3526"/>
    <cellStyle name="Dziesiętny 2 2 2 2 2 3 3 3 3 2" xfId="8253"/>
    <cellStyle name="Dziesiętny 2 2 2 2 2 3 3 3 4" xfId="4671"/>
    <cellStyle name="Dziesiętny 2 2 2 2 2 3 3 3 4 2" xfId="9398"/>
    <cellStyle name="Dziesiętny 2 2 2 2 2 3 3 3 5" xfId="5890"/>
    <cellStyle name="Dziesiętny 2 2 2 2 2 3 3 4" xfId="1543"/>
    <cellStyle name="Dziesiętny 2 2 2 2 2 3 3 4 2" xfId="6272"/>
    <cellStyle name="Dziesiętny 2 2 2 2 2 3 3 5" xfId="2763"/>
    <cellStyle name="Dziesiętny 2 2 2 2 2 3 3 5 2" xfId="7490"/>
    <cellStyle name="Dziesiętny 2 2 2 2 2 3 3 6" xfId="3908"/>
    <cellStyle name="Dziesiętny 2 2 2 2 2 3 3 6 2" xfId="8635"/>
    <cellStyle name="Dziesiętny 2 2 2 2 2 3 3 7" xfId="5127"/>
    <cellStyle name="Dziesiętny 2 2 2 2 2 3 4" xfId="526"/>
    <cellStyle name="Dziesiętny 2 2 2 2 2 3 4 2" xfId="1671"/>
    <cellStyle name="Dziesiętny 2 2 2 2 2 3 4 2 2" xfId="6400"/>
    <cellStyle name="Dziesiętny 2 2 2 2 2 3 4 3" xfId="2891"/>
    <cellStyle name="Dziesiętny 2 2 2 2 2 3 4 3 2" xfId="7618"/>
    <cellStyle name="Dziesiętny 2 2 2 2 2 3 4 4" xfId="4036"/>
    <cellStyle name="Dziesiętny 2 2 2 2 2 3 4 4 2" xfId="8763"/>
    <cellStyle name="Dziesiętny 2 2 2 2 2 3 4 5" xfId="5255"/>
    <cellStyle name="Dziesiętny 2 2 2 2 2 3 5" xfId="907"/>
    <cellStyle name="Dziesiętny 2 2 2 2 2 3 5 2" xfId="2052"/>
    <cellStyle name="Dziesiętny 2 2 2 2 2 3 5 2 2" xfId="6781"/>
    <cellStyle name="Dziesiętny 2 2 2 2 2 3 5 3" xfId="3272"/>
    <cellStyle name="Dziesiętny 2 2 2 2 2 3 5 3 2" xfId="7999"/>
    <cellStyle name="Dziesiętny 2 2 2 2 2 3 5 4" xfId="4417"/>
    <cellStyle name="Dziesiętny 2 2 2 2 2 3 5 4 2" xfId="9144"/>
    <cellStyle name="Dziesiętny 2 2 2 2 2 3 5 5" xfId="5636"/>
    <cellStyle name="Dziesiętny 2 2 2 2 2 3 6" xfId="1289"/>
    <cellStyle name="Dziesiętny 2 2 2 2 2 3 6 2" xfId="6018"/>
    <cellStyle name="Dziesiętny 2 2 2 2 2 3 7" xfId="2509"/>
    <cellStyle name="Dziesiętny 2 2 2 2 2 3 7 2" xfId="7236"/>
    <cellStyle name="Dziesiętny 2 2 2 2 2 3 8" xfId="3654"/>
    <cellStyle name="Dziesiętny 2 2 2 2 2 3 8 2" xfId="8381"/>
    <cellStyle name="Dziesiętny 2 2 2 2 2 3 9" xfId="4873"/>
    <cellStyle name="Dziesiętny 2 2 2 2 2 4" xfId="188"/>
    <cellStyle name="Dziesiętny 2 2 2 2 2 4 2" xfId="571"/>
    <cellStyle name="Dziesiętny 2 2 2 2 2 4 2 2" xfId="1716"/>
    <cellStyle name="Dziesiętny 2 2 2 2 2 4 2 2 2" xfId="6445"/>
    <cellStyle name="Dziesiętny 2 2 2 2 2 4 2 3" xfId="2936"/>
    <cellStyle name="Dziesiętny 2 2 2 2 2 4 2 3 2" xfId="7663"/>
    <cellStyle name="Dziesiętny 2 2 2 2 2 4 2 4" xfId="4081"/>
    <cellStyle name="Dziesiętny 2 2 2 2 2 4 2 4 2" xfId="8808"/>
    <cellStyle name="Dziesiętny 2 2 2 2 2 4 2 5" xfId="5300"/>
    <cellStyle name="Dziesiętny 2 2 2 2 2 4 3" xfId="952"/>
    <cellStyle name="Dziesiętny 2 2 2 2 2 4 3 2" xfId="2097"/>
    <cellStyle name="Dziesiętny 2 2 2 2 2 4 3 2 2" xfId="6826"/>
    <cellStyle name="Dziesiętny 2 2 2 2 2 4 3 3" xfId="3317"/>
    <cellStyle name="Dziesiętny 2 2 2 2 2 4 3 3 2" xfId="8044"/>
    <cellStyle name="Dziesiętny 2 2 2 2 2 4 3 4" xfId="4462"/>
    <cellStyle name="Dziesiętny 2 2 2 2 2 4 3 4 2" xfId="9189"/>
    <cellStyle name="Dziesiętny 2 2 2 2 2 4 3 5" xfId="5681"/>
    <cellStyle name="Dziesiętny 2 2 2 2 2 4 4" xfId="1334"/>
    <cellStyle name="Dziesiętny 2 2 2 2 2 4 4 2" xfId="6063"/>
    <cellStyle name="Dziesiętny 2 2 2 2 2 4 5" xfId="2554"/>
    <cellStyle name="Dziesiętny 2 2 2 2 2 4 5 2" xfId="7281"/>
    <cellStyle name="Dziesiętny 2 2 2 2 2 4 6" xfId="3699"/>
    <cellStyle name="Dziesiętny 2 2 2 2 2 4 6 2" xfId="8426"/>
    <cellStyle name="Dziesiętny 2 2 2 2 2 4 7" xfId="4918"/>
    <cellStyle name="Dziesiętny 2 2 2 2 2 5" xfId="316"/>
    <cellStyle name="Dziesiętny 2 2 2 2 2 5 2" xfId="698"/>
    <cellStyle name="Dziesiętny 2 2 2 2 2 5 2 2" xfId="1843"/>
    <cellStyle name="Dziesiętny 2 2 2 2 2 5 2 2 2" xfId="6572"/>
    <cellStyle name="Dziesiętny 2 2 2 2 2 5 2 3" xfId="3063"/>
    <cellStyle name="Dziesiętny 2 2 2 2 2 5 2 3 2" xfId="7790"/>
    <cellStyle name="Dziesiętny 2 2 2 2 2 5 2 4" xfId="4208"/>
    <cellStyle name="Dziesiętny 2 2 2 2 2 5 2 4 2" xfId="8935"/>
    <cellStyle name="Dziesiętny 2 2 2 2 2 5 2 5" xfId="5427"/>
    <cellStyle name="Dziesiętny 2 2 2 2 2 5 3" xfId="1079"/>
    <cellStyle name="Dziesiętny 2 2 2 2 2 5 3 2" xfId="2224"/>
    <cellStyle name="Dziesiętny 2 2 2 2 2 5 3 2 2" xfId="6953"/>
    <cellStyle name="Dziesiętny 2 2 2 2 2 5 3 3" xfId="3444"/>
    <cellStyle name="Dziesiętny 2 2 2 2 2 5 3 3 2" xfId="8171"/>
    <cellStyle name="Dziesiętny 2 2 2 2 2 5 3 4" xfId="4589"/>
    <cellStyle name="Dziesiętny 2 2 2 2 2 5 3 4 2" xfId="9316"/>
    <cellStyle name="Dziesiętny 2 2 2 2 2 5 3 5" xfId="5808"/>
    <cellStyle name="Dziesiętny 2 2 2 2 2 5 4" xfId="1461"/>
    <cellStyle name="Dziesiętny 2 2 2 2 2 5 4 2" xfId="6190"/>
    <cellStyle name="Dziesiętny 2 2 2 2 2 5 5" xfId="2681"/>
    <cellStyle name="Dziesiętny 2 2 2 2 2 5 5 2" xfId="7408"/>
    <cellStyle name="Dziesiętny 2 2 2 2 2 5 6" xfId="3826"/>
    <cellStyle name="Dziesiętny 2 2 2 2 2 5 6 2" xfId="8553"/>
    <cellStyle name="Dziesiętny 2 2 2 2 2 5 7" xfId="5045"/>
    <cellStyle name="Dziesiętny 2 2 2 2 2 6" xfId="444"/>
    <cellStyle name="Dziesiętny 2 2 2 2 2 6 2" xfId="1589"/>
    <cellStyle name="Dziesiętny 2 2 2 2 2 6 2 2" xfId="6318"/>
    <cellStyle name="Dziesiętny 2 2 2 2 2 6 3" xfId="2809"/>
    <cellStyle name="Dziesiętny 2 2 2 2 2 6 3 2" xfId="7536"/>
    <cellStyle name="Dziesiętny 2 2 2 2 2 6 4" xfId="3954"/>
    <cellStyle name="Dziesiętny 2 2 2 2 2 6 4 2" xfId="8681"/>
    <cellStyle name="Dziesiętny 2 2 2 2 2 6 5" xfId="5173"/>
    <cellStyle name="Dziesiętny 2 2 2 2 2 7" xfId="825"/>
    <cellStyle name="Dziesiętny 2 2 2 2 2 7 2" xfId="1970"/>
    <cellStyle name="Dziesiętny 2 2 2 2 2 7 2 2" xfId="6699"/>
    <cellStyle name="Dziesiętny 2 2 2 2 2 7 3" xfId="3190"/>
    <cellStyle name="Dziesiętny 2 2 2 2 2 7 3 2" xfId="7917"/>
    <cellStyle name="Dziesiętny 2 2 2 2 2 7 4" xfId="4335"/>
    <cellStyle name="Dziesiętny 2 2 2 2 2 7 4 2" xfId="9062"/>
    <cellStyle name="Dziesiętny 2 2 2 2 2 7 5" xfId="5554"/>
    <cellStyle name="Dziesiętny 2 2 2 2 2 8" xfId="1207"/>
    <cellStyle name="Dziesiętny 2 2 2 2 2 8 2" xfId="5936"/>
    <cellStyle name="Dziesiętny 2 2 2 2 2 9" xfId="2427"/>
    <cellStyle name="Dziesiętny 2 2 2 2 2 9 2" xfId="7154"/>
    <cellStyle name="Dziesiętny 2 2 2 2 3" xfId="79"/>
    <cellStyle name="Dziesiętny 2 2 2 2 3 2" xfId="209"/>
    <cellStyle name="Dziesiętny 2 2 2 2 3 2 2" xfId="592"/>
    <cellStyle name="Dziesiętny 2 2 2 2 3 2 2 2" xfId="1737"/>
    <cellStyle name="Dziesiętny 2 2 2 2 3 2 2 2 2" xfId="6466"/>
    <cellStyle name="Dziesiętny 2 2 2 2 3 2 2 3" xfId="2957"/>
    <cellStyle name="Dziesiętny 2 2 2 2 3 2 2 3 2" xfId="7684"/>
    <cellStyle name="Dziesiętny 2 2 2 2 3 2 2 4" xfId="4102"/>
    <cellStyle name="Dziesiętny 2 2 2 2 3 2 2 4 2" xfId="8829"/>
    <cellStyle name="Dziesiętny 2 2 2 2 3 2 2 5" xfId="5321"/>
    <cellStyle name="Dziesiętny 2 2 2 2 3 2 3" xfId="973"/>
    <cellStyle name="Dziesiętny 2 2 2 2 3 2 3 2" xfId="2118"/>
    <cellStyle name="Dziesiętny 2 2 2 2 3 2 3 2 2" xfId="6847"/>
    <cellStyle name="Dziesiętny 2 2 2 2 3 2 3 3" xfId="3338"/>
    <cellStyle name="Dziesiętny 2 2 2 2 3 2 3 3 2" xfId="8065"/>
    <cellStyle name="Dziesiętny 2 2 2 2 3 2 3 4" xfId="4483"/>
    <cellStyle name="Dziesiętny 2 2 2 2 3 2 3 4 2" xfId="9210"/>
    <cellStyle name="Dziesiętny 2 2 2 2 3 2 3 5" xfId="5702"/>
    <cellStyle name="Dziesiętny 2 2 2 2 3 2 4" xfId="1355"/>
    <cellStyle name="Dziesiętny 2 2 2 2 3 2 4 2" xfId="6084"/>
    <cellStyle name="Dziesiętny 2 2 2 2 3 2 5" xfId="2575"/>
    <cellStyle name="Dziesiętny 2 2 2 2 3 2 5 2" xfId="7302"/>
    <cellStyle name="Dziesiętny 2 2 2 2 3 2 6" xfId="3720"/>
    <cellStyle name="Dziesiętny 2 2 2 2 3 2 6 2" xfId="8447"/>
    <cellStyle name="Dziesiętny 2 2 2 2 3 2 7" xfId="4939"/>
    <cellStyle name="Dziesiętny 2 2 2 2 3 3" xfId="337"/>
    <cellStyle name="Dziesiętny 2 2 2 2 3 3 2" xfId="719"/>
    <cellStyle name="Dziesiętny 2 2 2 2 3 3 2 2" xfId="1864"/>
    <cellStyle name="Dziesiętny 2 2 2 2 3 3 2 2 2" xfId="6593"/>
    <cellStyle name="Dziesiętny 2 2 2 2 3 3 2 3" xfId="3084"/>
    <cellStyle name="Dziesiętny 2 2 2 2 3 3 2 3 2" xfId="7811"/>
    <cellStyle name="Dziesiętny 2 2 2 2 3 3 2 4" xfId="4229"/>
    <cellStyle name="Dziesiętny 2 2 2 2 3 3 2 4 2" xfId="8956"/>
    <cellStyle name="Dziesiętny 2 2 2 2 3 3 2 5" xfId="5448"/>
    <cellStyle name="Dziesiętny 2 2 2 2 3 3 3" xfId="1100"/>
    <cellStyle name="Dziesiętny 2 2 2 2 3 3 3 2" xfId="2245"/>
    <cellStyle name="Dziesiętny 2 2 2 2 3 3 3 2 2" xfId="6974"/>
    <cellStyle name="Dziesiętny 2 2 2 2 3 3 3 3" xfId="3465"/>
    <cellStyle name="Dziesiętny 2 2 2 2 3 3 3 3 2" xfId="8192"/>
    <cellStyle name="Dziesiętny 2 2 2 2 3 3 3 4" xfId="4610"/>
    <cellStyle name="Dziesiętny 2 2 2 2 3 3 3 4 2" xfId="9337"/>
    <cellStyle name="Dziesiętny 2 2 2 2 3 3 3 5" xfId="5829"/>
    <cellStyle name="Dziesiętny 2 2 2 2 3 3 4" xfId="1482"/>
    <cellStyle name="Dziesiętny 2 2 2 2 3 3 4 2" xfId="6211"/>
    <cellStyle name="Dziesiętny 2 2 2 2 3 3 5" xfId="2702"/>
    <cellStyle name="Dziesiętny 2 2 2 2 3 3 5 2" xfId="7429"/>
    <cellStyle name="Dziesiętny 2 2 2 2 3 3 6" xfId="3847"/>
    <cellStyle name="Dziesiętny 2 2 2 2 3 3 6 2" xfId="8574"/>
    <cellStyle name="Dziesiętny 2 2 2 2 3 3 7" xfId="5066"/>
    <cellStyle name="Dziesiętny 2 2 2 2 3 4" xfId="465"/>
    <cellStyle name="Dziesiętny 2 2 2 2 3 4 2" xfId="1610"/>
    <cellStyle name="Dziesiętny 2 2 2 2 3 4 2 2" xfId="6339"/>
    <cellStyle name="Dziesiętny 2 2 2 2 3 4 3" xfId="2830"/>
    <cellStyle name="Dziesiętny 2 2 2 2 3 4 3 2" xfId="7557"/>
    <cellStyle name="Dziesiętny 2 2 2 2 3 4 4" xfId="3975"/>
    <cellStyle name="Dziesiętny 2 2 2 2 3 4 4 2" xfId="8702"/>
    <cellStyle name="Dziesiętny 2 2 2 2 3 4 5" xfId="5194"/>
    <cellStyle name="Dziesiętny 2 2 2 2 3 5" xfId="846"/>
    <cellStyle name="Dziesiętny 2 2 2 2 3 5 2" xfId="1991"/>
    <cellStyle name="Dziesiętny 2 2 2 2 3 5 2 2" xfId="6720"/>
    <cellStyle name="Dziesiętny 2 2 2 2 3 5 3" xfId="3211"/>
    <cellStyle name="Dziesiętny 2 2 2 2 3 5 3 2" xfId="7938"/>
    <cellStyle name="Dziesiętny 2 2 2 2 3 5 4" xfId="4356"/>
    <cellStyle name="Dziesiętny 2 2 2 2 3 5 4 2" xfId="9083"/>
    <cellStyle name="Dziesiętny 2 2 2 2 3 5 5" xfId="5575"/>
    <cellStyle name="Dziesiętny 2 2 2 2 3 6" xfId="1228"/>
    <cellStyle name="Dziesiętny 2 2 2 2 3 6 2" xfId="5957"/>
    <cellStyle name="Dziesiętny 2 2 2 2 3 7" xfId="2448"/>
    <cellStyle name="Dziesiętny 2 2 2 2 3 7 2" xfId="7175"/>
    <cellStyle name="Dziesiętny 2 2 2 2 3 8" xfId="3593"/>
    <cellStyle name="Dziesiętny 2 2 2 2 3 8 2" xfId="8320"/>
    <cellStyle name="Dziesiętny 2 2 2 2 3 9" xfId="4812"/>
    <cellStyle name="Dziesiętny 2 2 2 2 4" xfId="120"/>
    <cellStyle name="Dziesiętny 2 2 2 2 4 2" xfId="250"/>
    <cellStyle name="Dziesiętny 2 2 2 2 4 2 2" xfId="633"/>
    <cellStyle name="Dziesiętny 2 2 2 2 4 2 2 2" xfId="1778"/>
    <cellStyle name="Dziesiętny 2 2 2 2 4 2 2 2 2" xfId="6507"/>
    <cellStyle name="Dziesiętny 2 2 2 2 4 2 2 3" xfId="2998"/>
    <cellStyle name="Dziesiętny 2 2 2 2 4 2 2 3 2" xfId="7725"/>
    <cellStyle name="Dziesiętny 2 2 2 2 4 2 2 4" xfId="4143"/>
    <cellStyle name="Dziesiętny 2 2 2 2 4 2 2 4 2" xfId="8870"/>
    <cellStyle name="Dziesiętny 2 2 2 2 4 2 2 5" xfId="5362"/>
    <cellStyle name="Dziesiętny 2 2 2 2 4 2 3" xfId="1014"/>
    <cellStyle name="Dziesiętny 2 2 2 2 4 2 3 2" xfId="2159"/>
    <cellStyle name="Dziesiętny 2 2 2 2 4 2 3 2 2" xfId="6888"/>
    <cellStyle name="Dziesiętny 2 2 2 2 4 2 3 3" xfId="3379"/>
    <cellStyle name="Dziesiętny 2 2 2 2 4 2 3 3 2" xfId="8106"/>
    <cellStyle name="Dziesiętny 2 2 2 2 4 2 3 4" xfId="4524"/>
    <cellStyle name="Dziesiętny 2 2 2 2 4 2 3 4 2" xfId="9251"/>
    <cellStyle name="Dziesiętny 2 2 2 2 4 2 3 5" xfId="5743"/>
    <cellStyle name="Dziesiętny 2 2 2 2 4 2 4" xfId="1396"/>
    <cellStyle name="Dziesiętny 2 2 2 2 4 2 4 2" xfId="6125"/>
    <cellStyle name="Dziesiętny 2 2 2 2 4 2 5" xfId="2616"/>
    <cellStyle name="Dziesiętny 2 2 2 2 4 2 5 2" xfId="7343"/>
    <cellStyle name="Dziesiętny 2 2 2 2 4 2 6" xfId="3761"/>
    <cellStyle name="Dziesiętny 2 2 2 2 4 2 6 2" xfId="8488"/>
    <cellStyle name="Dziesiętny 2 2 2 2 4 2 7" xfId="4980"/>
    <cellStyle name="Dziesiętny 2 2 2 2 4 3" xfId="378"/>
    <cellStyle name="Dziesiętny 2 2 2 2 4 3 2" xfId="760"/>
    <cellStyle name="Dziesiętny 2 2 2 2 4 3 2 2" xfId="1905"/>
    <cellStyle name="Dziesiętny 2 2 2 2 4 3 2 2 2" xfId="6634"/>
    <cellStyle name="Dziesiętny 2 2 2 2 4 3 2 3" xfId="3125"/>
    <cellStyle name="Dziesiętny 2 2 2 2 4 3 2 3 2" xfId="7852"/>
    <cellStyle name="Dziesiętny 2 2 2 2 4 3 2 4" xfId="4270"/>
    <cellStyle name="Dziesiętny 2 2 2 2 4 3 2 4 2" xfId="8997"/>
    <cellStyle name="Dziesiętny 2 2 2 2 4 3 2 5" xfId="5489"/>
    <cellStyle name="Dziesiętny 2 2 2 2 4 3 3" xfId="1141"/>
    <cellStyle name="Dziesiętny 2 2 2 2 4 3 3 2" xfId="2286"/>
    <cellStyle name="Dziesiętny 2 2 2 2 4 3 3 2 2" xfId="7015"/>
    <cellStyle name="Dziesiętny 2 2 2 2 4 3 3 3" xfId="3506"/>
    <cellStyle name="Dziesiętny 2 2 2 2 4 3 3 3 2" xfId="8233"/>
    <cellStyle name="Dziesiętny 2 2 2 2 4 3 3 4" xfId="4651"/>
    <cellStyle name="Dziesiętny 2 2 2 2 4 3 3 4 2" xfId="9378"/>
    <cellStyle name="Dziesiętny 2 2 2 2 4 3 3 5" xfId="5870"/>
    <cellStyle name="Dziesiętny 2 2 2 2 4 3 4" xfId="1523"/>
    <cellStyle name="Dziesiętny 2 2 2 2 4 3 4 2" xfId="6252"/>
    <cellStyle name="Dziesiętny 2 2 2 2 4 3 5" xfId="2743"/>
    <cellStyle name="Dziesiętny 2 2 2 2 4 3 5 2" xfId="7470"/>
    <cellStyle name="Dziesiętny 2 2 2 2 4 3 6" xfId="3888"/>
    <cellStyle name="Dziesiętny 2 2 2 2 4 3 6 2" xfId="8615"/>
    <cellStyle name="Dziesiętny 2 2 2 2 4 3 7" xfId="5107"/>
    <cellStyle name="Dziesiętny 2 2 2 2 4 4" xfId="506"/>
    <cellStyle name="Dziesiętny 2 2 2 2 4 4 2" xfId="1651"/>
    <cellStyle name="Dziesiętny 2 2 2 2 4 4 2 2" xfId="6380"/>
    <cellStyle name="Dziesiętny 2 2 2 2 4 4 3" xfId="2871"/>
    <cellStyle name="Dziesiętny 2 2 2 2 4 4 3 2" xfId="7598"/>
    <cellStyle name="Dziesiętny 2 2 2 2 4 4 4" xfId="4016"/>
    <cellStyle name="Dziesiętny 2 2 2 2 4 4 4 2" xfId="8743"/>
    <cellStyle name="Dziesiętny 2 2 2 2 4 4 5" xfId="5235"/>
    <cellStyle name="Dziesiętny 2 2 2 2 4 5" xfId="887"/>
    <cellStyle name="Dziesiętny 2 2 2 2 4 5 2" xfId="2032"/>
    <cellStyle name="Dziesiętny 2 2 2 2 4 5 2 2" xfId="6761"/>
    <cellStyle name="Dziesiętny 2 2 2 2 4 5 3" xfId="3252"/>
    <cellStyle name="Dziesiętny 2 2 2 2 4 5 3 2" xfId="7979"/>
    <cellStyle name="Dziesiętny 2 2 2 2 4 5 4" xfId="4397"/>
    <cellStyle name="Dziesiętny 2 2 2 2 4 5 4 2" xfId="9124"/>
    <cellStyle name="Dziesiętny 2 2 2 2 4 5 5" xfId="5616"/>
    <cellStyle name="Dziesiętny 2 2 2 2 4 6" xfId="1269"/>
    <cellStyle name="Dziesiętny 2 2 2 2 4 6 2" xfId="5998"/>
    <cellStyle name="Dziesiętny 2 2 2 2 4 7" xfId="2489"/>
    <cellStyle name="Dziesiętny 2 2 2 2 4 7 2" xfId="7216"/>
    <cellStyle name="Dziesiętny 2 2 2 2 4 8" xfId="3634"/>
    <cellStyle name="Dziesiętny 2 2 2 2 4 8 2" xfId="8361"/>
    <cellStyle name="Dziesiętny 2 2 2 2 4 9" xfId="4853"/>
    <cellStyle name="Dziesiętny 2 2 2 2 5" xfId="168"/>
    <cellStyle name="Dziesiętny 2 2 2 2 5 2" xfId="551"/>
    <cellStyle name="Dziesiętny 2 2 2 2 5 2 2" xfId="1696"/>
    <cellStyle name="Dziesiętny 2 2 2 2 5 2 2 2" xfId="6425"/>
    <cellStyle name="Dziesiętny 2 2 2 2 5 2 3" xfId="2916"/>
    <cellStyle name="Dziesiętny 2 2 2 2 5 2 3 2" xfId="7643"/>
    <cellStyle name="Dziesiętny 2 2 2 2 5 2 4" xfId="4061"/>
    <cellStyle name="Dziesiętny 2 2 2 2 5 2 4 2" xfId="8788"/>
    <cellStyle name="Dziesiętny 2 2 2 2 5 2 5" xfId="5280"/>
    <cellStyle name="Dziesiętny 2 2 2 2 5 3" xfId="932"/>
    <cellStyle name="Dziesiętny 2 2 2 2 5 3 2" xfId="2077"/>
    <cellStyle name="Dziesiętny 2 2 2 2 5 3 2 2" xfId="6806"/>
    <cellStyle name="Dziesiętny 2 2 2 2 5 3 3" xfId="3297"/>
    <cellStyle name="Dziesiętny 2 2 2 2 5 3 3 2" xfId="8024"/>
    <cellStyle name="Dziesiętny 2 2 2 2 5 3 4" xfId="4442"/>
    <cellStyle name="Dziesiętny 2 2 2 2 5 3 4 2" xfId="9169"/>
    <cellStyle name="Dziesiętny 2 2 2 2 5 3 5" xfId="5661"/>
    <cellStyle name="Dziesiętny 2 2 2 2 5 4" xfId="1314"/>
    <cellStyle name="Dziesiętny 2 2 2 2 5 4 2" xfId="6043"/>
    <cellStyle name="Dziesiętny 2 2 2 2 5 5" xfId="2534"/>
    <cellStyle name="Dziesiętny 2 2 2 2 5 5 2" xfId="7261"/>
    <cellStyle name="Dziesiętny 2 2 2 2 5 6" xfId="3679"/>
    <cellStyle name="Dziesiętny 2 2 2 2 5 6 2" xfId="8406"/>
    <cellStyle name="Dziesiętny 2 2 2 2 5 7" xfId="4898"/>
    <cellStyle name="Dziesiętny 2 2 2 2 6" xfId="296"/>
    <cellStyle name="Dziesiętny 2 2 2 2 6 2" xfId="678"/>
    <cellStyle name="Dziesiętny 2 2 2 2 6 2 2" xfId="1823"/>
    <cellStyle name="Dziesiętny 2 2 2 2 6 2 2 2" xfId="6552"/>
    <cellStyle name="Dziesiętny 2 2 2 2 6 2 3" xfId="3043"/>
    <cellStyle name="Dziesiętny 2 2 2 2 6 2 3 2" xfId="7770"/>
    <cellStyle name="Dziesiętny 2 2 2 2 6 2 4" xfId="4188"/>
    <cellStyle name="Dziesiętny 2 2 2 2 6 2 4 2" xfId="8915"/>
    <cellStyle name="Dziesiętny 2 2 2 2 6 2 5" xfId="5407"/>
    <cellStyle name="Dziesiętny 2 2 2 2 6 3" xfId="1059"/>
    <cellStyle name="Dziesiętny 2 2 2 2 6 3 2" xfId="2204"/>
    <cellStyle name="Dziesiętny 2 2 2 2 6 3 2 2" xfId="6933"/>
    <cellStyle name="Dziesiętny 2 2 2 2 6 3 3" xfId="3424"/>
    <cellStyle name="Dziesiętny 2 2 2 2 6 3 3 2" xfId="8151"/>
    <cellStyle name="Dziesiętny 2 2 2 2 6 3 4" xfId="4569"/>
    <cellStyle name="Dziesiętny 2 2 2 2 6 3 4 2" xfId="9296"/>
    <cellStyle name="Dziesiętny 2 2 2 2 6 3 5" xfId="5788"/>
    <cellStyle name="Dziesiętny 2 2 2 2 6 4" xfId="1441"/>
    <cellStyle name="Dziesiętny 2 2 2 2 6 4 2" xfId="6170"/>
    <cellStyle name="Dziesiętny 2 2 2 2 6 5" xfId="2661"/>
    <cellStyle name="Dziesiętny 2 2 2 2 6 5 2" xfId="7388"/>
    <cellStyle name="Dziesiętny 2 2 2 2 6 6" xfId="3806"/>
    <cellStyle name="Dziesiętny 2 2 2 2 6 6 2" xfId="8533"/>
    <cellStyle name="Dziesiętny 2 2 2 2 6 7" xfId="5025"/>
    <cellStyle name="Dziesiętny 2 2 2 2 7" xfId="424"/>
    <cellStyle name="Dziesiętny 2 2 2 2 7 2" xfId="1569"/>
    <cellStyle name="Dziesiętny 2 2 2 2 7 2 2" xfId="6298"/>
    <cellStyle name="Dziesiętny 2 2 2 2 7 3" xfId="2789"/>
    <cellStyle name="Dziesiętny 2 2 2 2 7 3 2" xfId="7516"/>
    <cellStyle name="Dziesiętny 2 2 2 2 7 4" xfId="3934"/>
    <cellStyle name="Dziesiętny 2 2 2 2 7 4 2" xfId="8661"/>
    <cellStyle name="Dziesiętny 2 2 2 2 7 5" xfId="5153"/>
    <cellStyle name="Dziesiętny 2 2 2 2 8" xfId="805"/>
    <cellStyle name="Dziesiętny 2 2 2 2 8 2" xfId="1950"/>
    <cellStyle name="Dziesiętny 2 2 2 2 8 2 2" xfId="6679"/>
    <cellStyle name="Dziesiętny 2 2 2 2 8 3" xfId="3170"/>
    <cellStyle name="Dziesiętny 2 2 2 2 8 3 2" xfId="7897"/>
    <cellStyle name="Dziesiętny 2 2 2 2 8 4" xfId="4315"/>
    <cellStyle name="Dziesiętny 2 2 2 2 8 4 2" xfId="9042"/>
    <cellStyle name="Dziesiętny 2 2 2 2 8 5" xfId="5534"/>
    <cellStyle name="Dziesiętny 2 2 2 2 9" xfId="1187"/>
    <cellStyle name="Dziesiętny 2 2 2 2 9 2" xfId="5916"/>
    <cellStyle name="Dziesiętny 2 2 2 3" xfId="44"/>
    <cellStyle name="Dziesiętny 2 2 2 3 10" xfId="2417"/>
    <cellStyle name="Dziesiętny 2 2 2 3 10 2" xfId="7144"/>
    <cellStyle name="Dziesiętny 2 2 2 3 11" xfId="3562"/>
    <cellStyle name="Dziesiętny 2 2 2 3 11 2" xfId="8289"/>
    <cellStyle name="Dziesiętny 2 2 2 3 12" xfId="4781"/>
    <cellStyle name="Dziesiętny 2 2 2 3 2" xfId="89"/>
    <cellStyle name="Dziesiętny 2 2 2 3 2 10" xfId="4822"/>
    <cellStyle name="Dziesiętny 2 2 2 3 2 2" xfId="219"/>
    <cellStyle name="Dziesiętny 2 2 2 3 2 2 2" xfId="602"/>
    <cellStyle name="Dziesiętny 2 2 2 3 2 2 2 2" xfId="1747"/>
    <cellStyle name="Dziesiętny 2 2 2 3 2 2 2 2 2" xfId="6476"/>
    <cellStyle name="Dziesiętny 2 2 2 3 2 2 2 3" xfId="2967"/>
    <cellStyle name="Dziesiętny 2 2 2 3 2 2 2 3 2" xfId="7694"/>
    <cellStyle name="Dziesiętny 2 2 2 3 2 2 2 4" xfId="4112"/>
    <cellStyle name="Dziesiętny 2 2 2 3 2 2 2 4 2" xfId="8839"/>
    <cellStyle name="Dziesiętny 2 2 2 3 2 2 2 5" xfId="5331"/>
    <cellStyle name="Dziesiętny 2 2 2 3 2 2 3" xfId="983"/>
    <cellStyle name="Dziesiętny 2 2 2 3 2 2 3 2" xfId="2128"/>
    <cellStyle name="Dziesiętny 2 2 2 3 2 2 3 2 2" xfId="6857"/>
    <cellStyle name="Dziesiętny 2 2 2 3 2 2 3 3" xfId="3348"/>
    <cellStyle name="Dziesiętny 2 2 2 3 2 2 3 3 2" xfId="8075"/>
    <cellStyle name="Dziesiętny 2 2 2 3 2 2 3 4" xfId="4493"/>
    <cellStyle name="Dziesiętny 2 2 2 3 2 2 3 4 2" xfId="9220"/>
    <cellStyle name="Dziesiętny 2 2 2 3 2 2 3 5" xfId="5712"/>
    <cellStyle name="Dziesiętny 2 2 2 3 2 2 4" xfId="2316"/>
    <cellStyle name="Dziesiętny 2 2 2 3 2 2 4 2" xfId="4681"/>
    <cellStyle name="Dziesiętny 2 2 2 3 2 2 4 2 2" xfId="9408"/>
    <cellStyle name="Dziesiętny 2 2 2 3 2 2 4 3" xfId="7045"/>
    <cellStyle name="Dziesiętny 2 2 2 3 2 2 5" xfId="1365"/>
    <cellStyle name="Dziesiętny 2 2 2 3 2 2 5 2" xfId="6094"/>
    <cellStyle name="Dziesiętny 2 2 2 3 2 2 6" xfId="2585"/>
    <cellStyle name="Dziesiętny 2 2 2 3 2 2 6 2" xfId="7312"/>
    <cellStyle name="Dziesiętny 2 2 2 3 2 2 7" xfId="3730"/>
    <cellStyle name="Dziesiętny 2 2 2 3 2 2 7 2" xfId="8457"/>
    <cellStyle name="Dziesiętny 2 2 2 3 2 2 8" xfId="4949"/>
    <cellStyle name="Dziesiętny 2 2 2 3 2 3" xfId="347"/>
    <cellStyle name="Dziesiętny 2 2 2 3 2 3 2" xfId="729"/>
    <cellStyle name="Dziesiętny 2 2 2 3 2 3 2 2" xfId="1874"/>
    <cellStyle name="Dziesiętny 2 2 2 3 2 3 2 2 2" xfId="6603"/>
    <cellStyle name="Dziesiętny 2 2 2 3 2 3 2 3" xfId="3094"/>
    <cellStyle name="Dziesiętny 2 2 2 3 2 3 2 3 2" xfId="7821"/>
    <cellStyle name="Dziesiętny 2 2 2 3 2 3 2 4" xfId="4239"/>
    <cellStyle name="Dziesiętny 2 2 2 3 2 3 2 4 2" xfId="8966"/>
    <cellStyle name="Dziesiętny 2 2 2 3 2 3 2 5" xfId="5458"/>
    <cellStyle name="Dziesiętny 2 2 2 3 2 3 3" xfId="1110"/>
    <cellStyle name="Dziesiętny 2 2 2 3 2 3 3 2" xfId="2255"/>
    <cellStyle name="Dziesiętny 2 2 2 3 2 3 3 2 2" xfId="6984"/>
    <cellStyle name="Dziesiętny 2 2 2 3 2 3 3 3" xfId="3475"/>
    <cellStyle name="Dziesiętny 2 2 2 3 2 3 3 3 2" xfId="8202"/>
    <cellStyle name="Dziesiętny 2 2 2 3 2 3 3 4" xfId="4620"/>
    <cellStyle name="Dziesiętny 2 2 2 3 2 3 3 4 2" xfId="9347"/>
    <cellStyle name="Dziesiętny 2 2 2 3 2 3 3 5" xfId="5839"/>
    <cellStyle name="Dziesiętny 2 2 2 3 2 3 4" xfId="1492"/>
    <cellStyle name="Dziesiętny 2 2 2 3 2 3 4 2" xfId="6221"/>
    <cellStyle name="Dziesiętny 2 2 2 3 2 3 5" xfId="2712"/>
    <cellStyle name="Dziesiętny 2 2 2 3 2 3 5 2" xfId="7439"/>
    <cellStyle name="Dziesiętny 2 2 2 3 2 3 6" xfId="3857"/>
    <cellStyle name="Dziesiętny 2 2 2 3 2 3 6 2" xfId="8584"/>
    <cellStyle name="Dziesiętny 2 2 2 3 2 3 7" xfId="5076"/>
    <cellStyle name="Dziesiętny 2 2 2 3 2 4" xfId="475"/>
    <cellStyle name="Dziesiętny 2 2 2 3 2 4 2" xfId="1620"/>
    <cellStyle name="Dziesiętny 2 2 2 3 2 4 2 2" xfId="6349"/>
    <cellStyle name="Dziesiętny 2 2 2 3 2 4 3" xfId="2840"/>
    <cellStyle name="Dziesiętny 2 2 2 3 2 4 3 2" xfId="7567"/>
    <cellStyle name="Dziesiętny 2 2 2 3 2 4 4" xfId="3985"/>
    <cellStyle name="Dziesiętny 2 2 2 3 2 4 4 2" xfId="8712"/>
    <cellStyle name="Dziesiętny 2 2 2 3 2 4 5" xfId="5204"/>
    <cellStyle name="Dziesiętny 2 2 2 3 2 5" xfId="856"/>
    <cellStyle name="Dziesiętny 2 2 2 3 2 5 2" xfId="2001"/>
    <cellStyle name="Dziesiętny 2 2 2 3 2 5 2 2" xfId="6730"/>
    <cellStyle name="Dziesiętny 2 2 2 3 2 5 3" xfId="3221"/>
    <cellStyle name="Dziesiętny 2 2 2 3 2 5 3 2" xfId="7948"/>
    <cellStyle name="Dziesiętny 2 2 2 3 2 5 4" xfId="4366"/>
    <cellStyle name="Dziesiętny 2 2 2 3 2 5 4 2" xfId="9093"/>
    <cellStyle name="Dziesiętny 2 2 2 3 2 5 5" xfId="5585"/>
    <cellStyle name="Dziesiętny 2 2 2 3 2 6" xfId="2315"/>
    <cellStyle name="Dziesiętny 2 2 2 3 2 6 2" xfId="4680"/>
    <cellStyle name="Dziesiętny 2 2 2 3 2 6 2 2" xfId="9407"/>
    <cellStyle name="Dziesiętny 2 2 2 3 2 6 3" xfId="7044"/>
    <cellStyle name="Dziesiętny 2 2 2 3 2 7" xfId="1238"/>
    <cellStyle name="Dziesiętny 2 2 2 3 2 7 2" xfId="5967"/>
    <cellStyle name="Dziesiętny 2 2 2 3 2 8" xfId="2458"/>
    <cellStyle name="Dziesiętny 2 2 2 3 2 8 2" xfId="7185"/>
    <cellStyle name="Dziesiętny 2 2 2 3 2 9" xfId="3603"/>
    <cellStyle name="Dziesiętny 2 2 2 3 2 9 2" xfId="8330"/>
    <cellStyle name="Dziesiętny 2 2 2 3 3" xfId="130"/>
    <cellStyle name="Dziesiętny 2 2 2 3 3 10" xfId="4863"/>
    <cellStyle name="Dziesiętny 2 2 2 3 3 2" xfId="260"/>
    <cellStyle name="Dziesiętny 2 2 2 3 3 2 2" xfId="643"/>
    <cellStyle name="Dziesiętny 2 2 2 3 3 2 2 2" xfId="1788"/>
    <cellStyle name="Dziesiętny 2 2 2 3 3 2 2 2 2" xfId="6517"/>
    <cellStyle name="Dziesiętny 2 2 2 3 3 2 2 3" xfId="3008"/>
    <cellStyle name="Dziesiętny 2 2 2 3 3 2 2 3 2" xfId="7735"/>
    <cellStyle name="Dziesiętny 2 2 2 3 3 2 2 4" xfId="4153"/>
    <cellStyle name="Dziesiętny 2 2 2 3 3 2 2 4 2" xfId="8880"/>
    <cellStyle name="Dziesiętny 2 2 2 3 3 2 2 5" xfId="5372"/>
    <cellStyle name="Dziesiętny 2 2 2 3 3 2 3" xfId="1024"/>
    <cellStyle name="Dziesiętny 2 2 2 3 3 2 3 2" xfId="2169"/>
    <cellStyle name="Dziesiętny 2 2 2 3 3 2 3 2 2" xfId="6898"/>
    <cellStyle name="Dziesiętny 2 2 2 3 3 2 3 3" xfId="3389"/>
    <cellStyle name="Dziesiętny 2 2 2 3 3 2 3 3 2" xfId="8116"/>
    <cellStyle name="Dziesiętny 2 2 2 3 3 2 3 4" xfId="4534"/>
    <cellStyle name="Dziesiętny 2 2 2 3 3 2 3 4 2" xfId="9261"/>
    <cellStyle name="Dziesiętny 2 2 2 3 3 2 3 5" xfId="5753"/>
    <cellStyle name="Dziesiętny 2 2 2 3 3 2 4" xfId="2318"/>
    <cellStyle name="Dziesiętny 2 2 2 3 3 2 4 2" xfId="4683"/>
    <cellStyle name="Dziesiętny 2 2 2 3 3 2 4 2 2" xfId="9410"/>
    <cellStyle name="Dziesiętny 2 2 2 3 3 2 4 3" xfId="7047"/>
    <cellStyle name="Dziesiętny 2 2 2 3 3 2 5" xfId="1406"/>
    <cellStyle name="Dziesiętny 2 2 2 3 3 2 5 2" xfId="6135"/>
    <cellStyle name="Dziesiętny 2 2 2 3 3 2 6" xfId="2626"/>
    <cellStyle name="Dziesiętny 2 2 2 3 3 2 6 2" xfId="7353"/>
    <cellStyle name="Dziesiętny 2 2 2 3 3 2 7" xfId="3771"/>
    <cellStyle name="Dziesiętny 2 2 2 3 3 2 7 2" xfId="8498"/>
    <cellStyle name="Dziesiętny 2 2 2 3 3 2 8" xfId="4990"/>
    <cellStyle name="Dziesiętny 2 2 2 3 3 3" xfId="388"/>
    <cellStyle name="Dziesiętny 2 2 2 3 3 3 2" xfId="770"/>
    <cellStyle name="Dziesiętny 2 2 2 3 3 3 2 2" xfId="1915"/>
    <cellStyle name="Dziesiętny 2 2 2 3 3 3 2 2 2" xfId="6644"/>
    <cellStyle name="Dziesiętny 2 2 2 3 3 3 2 3" xfId="3135"/>
    <cellStyle name="Dziesiętny 2 2 2 3 3 3 2 3 2" xfId="7862"/>
    <cellStyle name="Dziesiętny 2 2 2 3 3 3 2 4" xfId="4280"/>
    <cellStyle name="Dziesiętny 2 2 2 3 3 3 2 4 2" xfId="9007"/>
    <cellStyle name="Dziesiętny 2 2 2 3 3 3 2 5" xfId="5499"/>
    <cellStyle name="Dziesiętny 2 2 2 3 3 3 3" xfId="1151"/>
    <cellStyle name="Dziesiętny 2 2 2 3 3 3 3 2" xfId="2296"/>
    <cellStyle name="Dziesiętny 2 2 2 3 3 3 3 2 2" xfId="7025"/>
    <cellStyle name="Dziesiętny 2 2 2 3 3 3 3 3" xfId="3516"/>
    <cellStyle name="Dziesiętny 2 2 2 3 3 3 3 3 2" xfId="8243"/>
    <cellStyle name="Dziesiętny 2 2 2 3 3 3 3 4" xfId="4661"/>
    <cellStyle name="Dziesiętny 2 2 2 3 3 3 3 4 2" xfId="9388"/>
    <cellStyle name="Dziesiętny 2 2 2 3 3 3 3 5" xfId="5880"/>
    <cellStyle name="Dziesiętny 2 2 2 3 3 3 4" xfId="1533"/>
    <cellStyle name="Dziesiętny 2 2 2 3 3 3 4 2" xfId="6262"/>
    <cellStyle name="Dziesiętny 2 2 2 3 3 3 5" xfId="2753"/>
    <cellStyle name="Dziesiętny 2 2 2 3 3 3 5 2" xfId="7480"/>
    <cellStyle name="Dziesiętny 2 2 2 3 3 3 6" xfId="3898"/>
    <cellStyle name="Dziesiętny 2 2 2 3 3 3 6 2" xfId="8625"/>
    <cellStyle name="Dziesiętny 2 2 2 3 3 3 7" xfId="5117"/>
    <cellStyle name="Dziesiętny 2 2 2 3 3 4" xfId="516"/>
    <cellStyle name="Dziesiętny 2 2 2 3 3 4 2" xfId="1661"/>
    <cellStyle name="Dziesiętny 2 2 2 3 3 4 2 2" xfId="6390"/>
    <cellStyle name="Dziesiętny 2 2 2 3 3 4 3" xfId="2881"/>
    <cellStyle name="Dziesiętny 2 2 2 3 3 4 3 2" xfId="7608"/>
    <cellStyle name="Dziesiętny 2 2 2 3 3 4 4" xfId="4026"/>
    <cellStyle name="Dziesiętny 2 2 2 3 3 4 4 2" xfId="8753"/>
    <cellStyle name="Dziesiętny 2 2 2 3 3 4 5" xfId="5245"/>
    <cellStyle name="Dziesiętny 2 2 2 3 3 5" xfId="897"/>
    <cellStyle name="Dziesiętny 2 2 2 3 3 5 2" xfId="2042"/>
    <cellStyle name="Dziesiętny 2 2 2 3 3 5 2 2" xfId="6771"/>
    <cellStyle name="Dziesiętny 2 2 2 3 3 5 3" xfId="3262"/>
    <cellStyle name="Dziesiętny 2 2 2 3 3 5 3 2" xfId="7989"/>
    <cellStyle name="Dziesiętny 2 2 2 3 3 5 4" xfId="4407"/>
    <cellStyle name="Dziesiętny 2 2 2 3 3 5 4 2" xfId="9134"/>
    <cellStyle name="Dziesiętny 2 2 2 3 3 5 5" xfId="5626"/>
    <cellStyle name="Dziesiętny 2 2 2 3 3 6" xfId="2317"/>
    <cellStyle name="Dziesiętny 2 2 2 3 3 6 2" xfId="4682"/>
    <cellStyle name="Dziesiętny 2 2 2 3 3 6 2 2" xfId="9409"/>
    <cellStyle name="Dziesiętny 2 2 2 3 3 6 3" xfId="7046"/>
    <cellStyle name="Dziesiętny 2 2 2 3 3 7" xfId="1279"/>
    <cellStyle name="Dziesiętny 2 2 2 3 3 7 2" xfId="6008"/>
    <cellStyle name="Dziesiętny 2 2 2 3 3 8" xfId="2499"/>
    <cellStyle name="Dziesiętny 2 2 2 3 3 8 2" xfId="7226"/>
    <cellStyle name="Dziesiętny 2 2 2 3 3 9" xfId="3644"/>
    <cellStyle name="Dziesiętny 2 2 2 3 3 9 2" xfId="8371"/>
    <cellStyle name="Dziesiętny 2 2 2 3 4" xfId="178"/>
    <cellStyle name="Dziesiętny 2 2 2 3 4 2" xfId="561"/>
    <cellStyle name="Dziesiętny 2 2 2 3 4 2 2" xfId="1706"/>
    <cellStyle name="Dziesiętny 2 2 2 3 4 2 2 2" xfId="6435"/>
    <cellStyle name="Dziesiętny 2 2 2 3 4 2 3" xfId="2926"/>
    <cellStyle name="Dziesiętny 2 2 2 3 4 2 3 2" xfId="7653"/>
    <cellStyle name="Dziesiętny 2 2 2 3 4 2 4" xfId="4071"/>
    <cellStyle name="Dziesiętny 2 2 2 3 4 2 4 2" xfId="8798"/>
    <cellStyle name="Dziesiętny 2 2 2 3 4 2 5" xfId="5290"/>
    <cellStyle name="Dziesiętny 2 2 2 3 4 3" xfId="942"/>
    <cellStyle name="Dziesiętny 2 2 2 3 4 3 2" xfId="2087"/>
    <cellStyle name="Dziesiętny 2 2 2 3 4 3 2 2" xfId="6816"/>
    <cellStyle name="Dziesiętny 2 2 2 3 4 3 3" xfId="3307"/>
    <cellStyle name="Dziesiętny 2 2 2 3 4 3 3 2" xfId="8034"/>
    <cellStyle name="Dziesiętny 2 2 2 3 4 3 4" xfId="4452"/>
    <cellStyle name="Dziesiętny 2 2 2 3 4 3 4 2" xfId="9179"/>
    <cellStyle name="Dziesiętny 2 2 2 3 4 3 5" xfId="5671"/>
    <cellStyle name="Dziesiętny 2 2 2 3 4 4" xfId="2319"/>
    <cellStyle name="Dziesiętny 2 2 2 3 4 4 2" xfId="4684"/>
    <cellStyle name="Dziesiętny 2 2 2 3 4 4 2 2" xfId="9411"/>
    <cellStyle name="Dziesiętny 2 2 2 3 4 4 3" xfId="7048"/>
    <cellStyle name="Dziesiętny 2 2 2 3 4 5" xfId="1324"/>
    <cellStyle name="Dziesiętny 2 2 2 3 4 5 2" xfId="6053"/>
    <cellStyle name="Dziesiętny 2 2 2 3 4 6" xfId="2544"/>
    <cellStyle name="Dziesiętny 2 2 2 3 4 6 2" xfId="7271"/>
    <cellStyle name="Dziesiętny 2 2 2 3 4 7" xfId="3689"/>
    <cellStyle name="Dziesiętny 2 2 2 3 4 7 2" xfId="8416"/>
    <cellStyle name="Dziesiętny 2 2 2 3 4 8" xfId="4908"/>
    <cellStyle name="Dziesiętny 2 2 2 3 5" xfId="306"/>
    <cellStyle name="Dziesiętny 2 2 2 3 5 2" xfId="688"/>
    <cellStyle name="Dziesiętny 2 2 2 3 5 2 2" xfId="1833"/>
    <cellStyle name="Dziesiętny 2 2 2 3 5 2 2 2" xfId="6562"/>
    <cellStyle name="Dziesiętny 2 2 2 3 5 2 3" xfId="3053"/>
    <cellStyle name="Dziesiętny 2 2 2 3 5 2 3 2" xfId="7780"/>
    <cellStyle name="Dziesiętny 2 2 2 3 5 2 4" xfId="4198"/>
    <cellStyle name="Dziesiętny 2 2 2 3 5 2 4 2" xfId="8925"/>
    <cellStyle name="Dziesiętny 2 2 2 3 5 2 5" xfId="5417"/>
    <cellStyle name="Dziesiętny 2 2 2 3 5 3" xfId="1069"/>
    <cellStyle name="Dziesiętny 2 2 2 3 5 3 2" xfId="2214"/>
    <cellStyle name="Dziesiętny 2 2 2 3 5 3 2 2" xfId="6943"/>
    <cellStyle name="Dziesiętny 2 2 2 3 5 3 3" xfId="3434"/>
    <cellStyle name="Dziesiętny 2 2 2 3 5 3 3 2" xfId="8161"/>
    <cellStyle name="Dziesiętny 2 2 2 3 5 3 4" xfId="4579"/>
    <cellStyle name="Dziesiętny 2 2 2 3 5 3 4 2" xfId="9306"/>
    <cellStyle name="Dziesiętny 2 2 2 3 5 3 5" xfId="5798"/>
    <cellStyle name="Dziesiętny 2 2 2 3 5 4" xfId="1451"/>
    <cellStyle name="Dziesiętny 2 2 2 3 5 4 2" xfId="6180"/>
    <cellStyle name="Dziesiętny 2 2 2 3 5 5" xfId="2671"/>
    <cellStyle name="Dziesiętny 2 2 2 3 5 5 2" xfId="7398"/>
    <cellStyle name="Dziesiętny 2 2 2 3 5 6" xfId="3816"/>
    <cellStyle name="Dziesiętny 2 2 2 3 5 6 2" xfId="8543"/>
    <cellStyle name="Dziesiętny 2 2 2 3 5 7" xfId="5035"/>
    <cellStyle name="Dziesiętny 2 2 2 3 6" xfId="434"/>
    <cellStyle name="Dziesiętny 2 2 2 3 6 2" xfId="1579"/>
    <cellStyle name="Dziesiętny 2 2 2 3 6 2 2" xfId="6308"/>
    <cellStyle name="Dziesiętny 2 2 2 3 6 3" xfId="2799"/>
    <cellStyle name="Dziesiętny 2 2 2 3 6 3 2" xfId="7526"/>
    <cellStyle name="Dziesiętny 2 2 2 3 6 4" xfId="3944"/>
    <cellStyle name="Dziesiętny 2 2 2 3 6 4 2" xfId="8671"/>
    <cellStyle name="Dziesiętny 2 2 2 3 6 5" xfId="5163"/>
    <cellStyle name="Dziesiętny 2 2 2 3 7" xfId="815"/>
    <cellStyle name="Dziesiętny 2 2 2 3 7 2" xfId="1960"/>
    <cellStyle name="Dziesiętny 2 2 2 3 7 2 2" xfId="6689"/>
    <cellStyle name="Dziesiętny 2 2 2 3 7 3" xfId="3180"/>
    <cellStyle name="Dziesiętny 2 2 2 3 7 3 2" xfId="7907"/>
    <cellStyle name="Dziesiętny 2 2 2 3 7 4" xfId="4325"/>
    <cellStyle name="Dziesiętny 2 2 2 3 7 4 2" xfId="9052"/>
    <cellStyle name="Dziesiętny 2 2 2 3 7 5" xfId="5544"/>
    <cellStyle name="Dziesiętny 2 2 2 3 8" xfId="2314"/>
    <cellStyle name="Dziesiętny 2 2 2 3 8 2" xfId="4679"/>
    <cellStyle name="Dziesiętny 2 2 2 3 8 2 2" xfId="9406"/>
    <cellStyle name="Dziesiętny 2 2 2 3 8 3" xfId="7043"/>
    <cellStyle name="Dziesiętny 2 2 2 3 9" xfId="1197"/>
    <cellStyle name="Dziesiętny 2 2 2 3 9 2" xfId="5926"/>
    <cellStyle name="Dziesiętny 2 2 2 4" xfId="69"/>
    <cellStyle name="Dziesiętny 2 2 2 4 2" xfId="199"/>
    <cellStyle name="Dziesiętny 2 2 2 4 2 2" xfId="582"/>
    <cellStyle name="Dziesiętny 2 2 2 4 2 2 2" xfId="1727"/>
    <cellStyle name="Dziesiętny 2 2 2 4 2 2 2 2" xfId="6456"/>
    <cellStyle name="Dziesiętny 2 2 2 4 2 2 3" xfId="2947"/>
    <cellStyle name="Dziesiętny 2 2 2 4 2 2 3 2" xfId="7674"/>
    <cellStyle name="Dziesiętny 2 2 2 4 2 2 4" xfId="4092"/>
    <cellStyle name="Dziesiętny 2 2 2 4 2 2 4 2" xfId="8819"/>
    <cellStyle name="Dziesiętny 2 2 2 4 2 2 5" xfId="5311"/>
    <cellStyle name="Dziesiętny 2 2 2 4 2 3" xfId="963"/>
    <cellStyle name="Dziesiętny 2 2 2 4 2 3 2" xfId="2108"/>
    <cellStyle name="Dziesiętny 2 2 2 4 2 3 2 2" xfId="6837"/>
    <cellStyle name="Dziesiętny 2 2 2 4 2 3 3" xfId="3328"/>
    <cellStyle name="Dziesiętny 2 2 2 4 2 3 3 2" xfId="8055"/>
    <cellStyle name="Dziesiętny 2 2 2 4 2 3 4" xfId="4473"/>
    <cellStyle name="Dziesiętny 2 2 2 4 2 3 4 2" xfId="9200"/>
    <cellStyle name="Dziesiętny 2 2 2 4 2 3 5" xfId="5692"/>
    <cellStyle name="Dziesiętny 2 2 2 4 2 4" xfId="1345"/>
    <cellStyle name="Dziesiętny 2 2 2 4 2 4 2" xfId="6074"/>
    <cellStyle name="Dziesiętny 2 2 2 4 2 5" xfId="2565"/>
    <cellStyle name="Dziesiętny 2 2 2 4 2 5 2" xfId="7292"/>
    <cellStyle name="Dziesiętny 2 2 2 4 2 6" xfId="3710"/>
    <cellStyle name="Dziesiętny 2 2 2 4 2 6 2" xfId="8437"/>
    <cellStyle name="Dziesiętny 2 2 2 4 2 7" xfId="4929"/>
    <cellStyle name="Dziesiętny 2 2 2 4 3" xfId="327"/>
    <cellStyle name="Dziesiętny 2 2 2 4 3 2" xfId="709"/>
    <cellStyle name="Dziesiętny 2 2 2 4 3 2 2" xfId="1854"/>
    <cellStyle name="Dziesiętny 2 2 2 4 3 2 2 2" xfId="6583"/>
    <cellStyle name="Dziesiętny 2 2 2 4 3 2 3" xfId="3074"/>
    <cellStyle name="Dziesiętny 2 2 2 4 3 2 3 2" xfId="7801"/>
    <cellStyle name="Dziesiętny 2 2 2 4 3 2 4" xfId="4219"/>
    <cellStyle name="Dziesiętny 2 2 2 4 3 2 4 2" xfId="8946"/>
    <cellStyle name="Dziesiętny 2 2 2 4 3 2 5" xfId="5438"/>
    <cellStyle name="Dziesiętny 2 2 2 4 3 3" xfId="1090"/>
    <cellStyle name="Dziesiętny 2 2 2 4 3 3 2" xfId="2235"/>
    <cellStyle name="Dziesiętny 2 2 2 4 3 3 2 2" xfId="6964"/>
    <cellStyle name="Dziesiętny 2 2 2 4 3 3 3" xfId="3455"/>
    <cellStyle name="Dziesiętny 2 2 2 4 3 3 3 2" xfId="8182"/>
    <cellStyle name="Dziesiętny 2 2 2 4 3 3 4" xfId="4600"/>
    <cellStyle name="Dziesiętny 2 2 2 4 3 3 4 2" xfId="9327"/>
    <cellStyle name="Dziesiętny 2 2 2 4 3 3 5" xfId="5819"/>
    <cellStyle name="Dziesiętny 2 2 2 4 3 4" xfId="1472"/>
    <cellStyle name="Dziesiętny 2 2 2 4 3 4 2" xfId="6201"/>
    <cellStyle name="Dziesiętny 2 2 2 4 3 5" xfId="2692"/>
    <cellStyle name="Dziesiętny 2 2 2 4 3 5 2" xfId="7419"/>
    <cellStyle name="Dziesiętny 2 2 2 4 3 6" xfId="3837"/>
    <cellStyle name="Dziesiętny 2 2 2 4 3 6 2" xfId="8564"/>
    <cellStyle name="Dziesiętny 2 2 2 4 3 7" xfId="5056"/>
    <cellStyle name="Dziesiętny 2 2 2 4 4" xfId="455"/>
    <cellStyle name="Dziesiętny 2 2 2 4 4 2" xfId="1600"/>
    <cellStyle name="Dziesiętny 2 2 2 4 4 2 2" xfId="6329"/>
    <cellStyle name="Dziesiętny 2 2 2 4 4 3" xfId="2820"/>
    <cellStyle name="Dziesiętny 2 2 2 4 4 3 2" xfId="7547"/>
    <cellStyle name="Dziesiętny 2 2 2 4 4 4" xfId="3965"/>
    <cellStyle name="Dziesiętny 2 2 2 4 4 4 2" xfId="8692"/>
    <cellStyle name="Dziesiętny 2 2 2 4 4 5" xfId="5184"/>
    <cellStyle name="Dziesiętny 2 2 2 4 5" xfId="836"/>
    <cellStyle name="Dziesiętny 2 2 2 4 5 2" xfId="1981"/>
    <cellStyle name="Dziesiętny 2 2 2 4 5 2 2" xfId="6710"/>
    <cellStyle name="Dziesiętny 2 2 2 4 5 3" xfId="3201"/>
    <cellStyle name="Dziesiętny 2 2 2 4 5 3 2" xfId="7928"/>
    <cellStyle name="Dziesiętny 2 2 2 4 5 4" xfId="4346"/>
    <cellStyle name="Dziesiętny 2 2 2 4 5 4 2" xfId="9073"/>
    <cellStyle name="Dziesiętny 2 2 2 4 5 5" xfId="5565"/>
    <cellStyle name="Dziesiętny 2 2 2 4 6" xfId="1218"/>
    <cellStyle name="Dziesiętny 2 2 2 4 6 2" xfId="5947"/>
    <cellStyle name="Dziesiętny 2 2 2 4 7" xfId="2438"/>
    <cellStyle name="Dziesiętny 2 2 2 4 7 2" xfId="7165"/>
    <cellStyle name="Dziesiętny 2 2 2 4 8" xfId="3583"/>
    <cellStyle name="Dziesiętny 2 2 2 4 8 2" xfId="8310"/>
    <cellStyle name="Dziesiętny 2 2 2 4 9" xfId="4802"/>
    <cellStyle name="Dziesiętny 2 2 2 5" xfId="110"/>
    <cellStyle name="Dziesiętny 2 2 2 5 2" xfId="240"/>
    <cellStyle name="Dziesiętny 2 2 2 5 2 2" xfId="623"/>
    <cellStyle name="Dziesiętny 2 2 2 5 2 2 2" xfId="1768"/>
    <cellStyle name="Dziesiętny 2 2 2 5 2 2 2 2" xfId="6497"/>
    <cellStyle name="Dziesiętny 2 2 2 5 2 2 3" xfId="2988"/>
    <cellStyle name="Dziesiętny 2 2 2 5 2 2 3 2" xfId="7715"/>
    <cellStyle name="Dziesiętny 2 2 2 5 2 2 4" xfId="4133"/>
    <cellStyle name="Dziesiętny 2 2 2 5 2 2 4 2" xfId="8860"/>
    <cellStyle name="Dziesiętny 2 2 2 5 2 2 5" xfId="5352"/>
    <cellStyle name="Dziesiętny 2 2 2 5 2 3" xfId="1004"/>
    <cellStyle name="Dziesiętny 2 2 2 5 2 3 2" xfId="2149"/>
    <cellStyle name="Dziesiętny 2 2 2 5 2 3 2 2" xfId="6878"/>
    <cellStyle name="Dziesiętny 2 2 2 5 2 3 3" xfId="3369"/>
    <cellStyle name="Dziesiętny 2 2 2 5 2 3 3 2" xfId="8096"/>
    <cellStyle name="Dziesiętny 2 2 2 5 2 3 4" xfId="4514"/>
    <cellStyle name="Dziesiętny 2 2 2 5 2 3 4 2" xfId="9241"/>
    <cellStyle name="Dziesiętny 2 2 2 5 2 3 5" xfId="5733"/>
    <cellStyle name="Dziesiętny 2 2 2 5 2 4" xfId="1386"/>
    <cellStyle name="Dziesiętny 2 2 2 5 2 4 2" xfId="6115"/>
    <cellStyle name="Dziesiętny 2 2 2 5 2 5" xfId="2606"/>
    <cellStyle name="Dziesiętny 2 2 2 5 2 5 2" xfId="7333"/>
    <cellStyle name="Dziesiętny 2 2 2 5 2 6" xfId="3751"/>
    <cellStyle name="Dziesiętny 2 2 2 5 2 6 2" xfId="8478"/>
    <cellStyle name="Dziesiętny 2 2 2 5 2 7" xfId="4970"/>
    <cellStyle name="Dziesiętny 2 2 2 5 3" xfId="368"/>
    <cellStyle name="Dziesiętny 2 2 2 5 3 2" xfId="750"/>
    <cellStyle name="Dziesiętny 2 2 2 5 3 2 2" xfId="1895"/>
    <cellStyle name="Dziesiętny 2 2 2 5 3 2 2 2" xfId="6624"/>
    <cellStyle name="Dziesiętny 2 2 2 5 3 2 3" xfId="3115"/>
    <cellStyle name="Dziesiętny 2 2 2 5 3 2 3 2" xfId="7842"/>
    <cellStyle name="Dziesiętny 2 2 2 5 3 2 4" xfId="4260"/>
    <cellStyle name="Dziesiętny 2 2 2 5 3 2 4 2" xfId="8987"/>
    <cellStyle name="Dziesiętny 2 2 2 5 3 2 5" xfId="5479"/>
    <cellStyle name="Dziesiętny 2 2 2 5 3 3" xfId="1131"/>
    <cellStyle name="Dziesiętny 2 2 2 5 3 3 2" xfId="2276"/>
    <cellStyle name="Dziesiętny 2 2 2 5 3 3 2 2" xfId="7005"/>
    <cellStyle name="Dziesiętny 2 2 2 5 3 3 3" xfId="3496"/>
    <cellStyle name="Dziesiętny 2 2 2 5 3 3 3 2" xfId="8223"/>
    <cellStyle name="Dziesiętny 2 2 2 5 3 3 4" xfId="4641"/>
    <cellStyle name="Dziesiętny 2 2 2 5 3 3 4 2" xfId="9368"/>
    <cellStyle name="Dziesiętny 2 2 2 5 3 3 5" xfId="5860"/>
    <cellStyle name="Dziesiętny 2 2 2 5 3 4" xfId="1513"/>
    <cellStyle name="Dziesiętny 2 2 2 5 3 4 2" xfId="6242"/>
    <cellStyle name="Dziesiętny 2 2 2 5 3 5" xfId="2733"/>
    <cellStyle name="Dziesiętny 2 2 2 5 3 5 2" xfId="7460"/>
    <cellStyle name="Dziesiętny 2 2 2 5 3 6" xfId="3878"/>
    <cellStyle name="Dziesiętny 2 2 2 5 3 6 2" xfId="8605"/>
    <cellStyle name="Dziesiętny 2 2 2 5 3 7" xfId="5097"/>
    <cellStyle name="Dziesiętny 2 2 2 5 4" xfId="496"/>
    <cellStyle name="Dziesiętny 2 2 2 5 4 2" xfId="1641"/>
    <cellStyle name="Dziesiętny 2 2 2 5 4 2 2" xfId="6370"/>
    <cellStyle name="Dziesiętny 2 2 2 5 4 3" xfId="2861"/>
    <cellStyle name="Dziesiętny 2 2 2 5 4 3 2" xfId="7588"/>
    <cellStyle name="Dziesiętny 2 2 2 5 4 4" xfId="4006"/>
    <cellStyle name="Dziesiętny 2 2 2 5 4 4 2" xfId="8733"/>
    <cellStyle name="Dziesiętny 2 2 2 5 4 5" xfId="5225"/>
    <cellStyle name="Dziesiętny 2 2 2 5 5" xfId="877"/>
    <cellStyle name="Dziesiętny 2 2 2 5 5 2" xfId="2022"/>
    <cellStyle name="Dziesiętny 2 2 2 5 5 2 2" xfId="6751"/>
    <cellStyle name="Dziesiętny 2 2 2 5 5 3" xfId="3242"/>
    <cellStyle name="Dziesiętny 2 2 2 5 5 3 2" xfId="7969"/>
    <cellStyle name="Dziesiętny 2 2 2 5 5 4" xfId="4387"/>
    <cellStyle name="Dziesiętny 2 2 2 5 5 4 2" xfId="9114"/>
    <cellStyle name="Dziesiętny 2 2 2 5 5 5" xfId="5606"/>
    <cellStyle name="Dziesiętny 2 2 2 5 6" xfId="1259"/>
    <cellStyle name="Dziesiętny 2 2 2 5 6 2" xfId="5988"/>
    <cellStyle name="Dziesiętny 2 2 2 5 7" xfId="2479"/>
    <cellStyle name="Dziesiętny 2 2 2 5 7 2" xfId="7206"/>
    <cellStyle name="Dziesiętny 2 2 2 5 8" xfId="3624"/>
    <cellStyle name="Dziesiętny 2 2 2 5 8 2" xfId="8351"/>
    <cellStyle name="Dziesiętny 2 2 2 5 9" xfId="4843"/>
    <cellStyle name="Dziesiętny 2 2 2 6" xfId="158"/>
    <cellStyle name="Dziesiętny 2 2 2 6 2" xfId="541"/>
    <cellStyle name="Dziesiętny 2 2 2 6 2 2" xfId="1686"/>
    <cellStyle name="Dziesiętny 2 2 2 6 2 2 2" xfId="6415"/>
    <cellStyle name="Dziesiętny 2 2 2 6 2 3" xfId="2906"/>
    <cellStyle name="Dziesiętny 2 2 2 6 2 3 2" xfId="7633"/>
    <cellStyle name="Dziesiętny 2 2 2 6 2 4" xfId="4051"/>
    <cellStyle name="Dziesiętny 2 2 2 6 2 4 2" xfId="8778"/>
    <cellStyle name="Dziesiętny 2 2 2 6 2 5" xfId="5270"/>
    <cellStyle name="Dziesiętny 2 2 2 6 3" xfId="922"/>
    <cellStyle name="Dziesiętny 2 2 2 6 3 2" xfId="2067"/>
    <cellStyle name="Dziesiętny 2 2 2 6 3 2 2" xfId="6796"/>
    <cellStyle name="Dziesiętny 2 2 2 6 3 3" xfId="3287"/>
    <cellStyle name="Dziesiętny 2 2 2 6 3 3 2" xfId="8014"/>
    <cellStyle name="Dziesiętny 2 2 2 6 3 4" xfId="4432"/>
    <cellStyle name="Dziesiętny 2 2 2 6 3 4 2" xfId="9159"/>
    <cellStyle name="Dziesiętny 2 2 2 6 3 5" xfId="5651"/>
    <cellStyle name="Dziesiętny 2 2 2 6 4" xfId="1304"/>
    <cellStyle name="Dziesiętny 2 2 2 6 4 2" xfId="6033"/>
    <cellStyle name="Dziesiętny 2 2 2 6 5" xfId="2524"/>
    <cellStyle name="Dziesiętny 2 2 2 6 5 2" xfId="7251"/>
    <cellStyle name="Dziesiętny 2 2 2 6 6" xfId="3669"/>
    <cellStyle name="Dziesiętny 2 2 2 6 6 2" xfId="8396"/>
    <cellStyle name="Dziesiętny 2 2 2 6 7" xfId="4888"/>
    <cellStyle name="Dziesiętny 2 2 2 7" xfId="286"/>
    <cellStyle name="Dziesiętny 2 2 2 7 2" xfId="668"/>
    <cellStyle name="Dziesiętny 2 2 2 7 2 2" xfId="1813"/>
    <cellStyle name="Dziesiętny 2 2 2 7 2 2 2" xfId="6542"/>
    <cellStyle name="Dziesiętny 2 2 2 7 2 3" xfId="3033"/>
    <cellStyle name="Dziesiętny 2 2 2 7 2 3 2" xfId="7760"/>
    <cellStyle name="Dziesiętny 2 2 2 7 2 4" xfId="4178"/>
    <cellStyle name="Dziesiętny 2 2 2 7 2 4 2" xfId="8905"/>
    <cellStyle name="Dziesiętny 2 2 2 7 2 5" xfId="5397"/>
    <cellStyle name="Dziesiętny 2 2 2 7 3" xfId="1049"/>
    <cellStyle name="Dziesiętny 2 2 2 7 3 2" xfId="2194"/>
    <cellStyle name="Dziesiętny 2 2 2 7 3 2 2" xfId="6923"/>
    <cellStyle name="Dziesiętny 2 2 2 7 3 3" xfId="3414"/>
    <cellStyle name="Dziesiętny 2 2 2 7 3 3 2" xfId="8141"/>
    <cellStyle name="Dziesiętny 2 2 2 7 3 4" xfId="4559"/>
    <cellStyle name="Dziesiętny 2 2 2 7 3 4 2" xfId="9286"/>
    <cellStyle name="Dziesiętny 2 2 2 7 3 5" xfId="5778"/>
    <cellStyle name="Dziesiętny 2 2 2 7 4" xfId="1431"/>
    <cellStyle name="Dziesiętny 2 2 2 7 4 2" xfId="6160"/>
    <cellStyle name="Dziesiętny 2 2 2 7 5" xfId="2651"/>
    <cellStyle name="Dziesiętny 2 2 2 7 5 2" xfId="7378"/>
    <cellStyle name="Dziesiętny 2 2 2 7 6" xfId="3796"/>
    <cellStyle name="Dziesiętny 2 2 2 7 6 2" xfId="8523"/>
    <cellStyle name="Dziesiętny 2 2 2 7 7" xfId="5015"/>
    <cellStyle name="Dziesiętny 2 2 2 8" xfId="404"/>
    <cellStyle name="Dziesiętny 2 2 2 8 2" xfId="1167"/>
    <cellStyle name="Dziesiętny 2 2 2 8 2 2" xfId="2312"/>
    <cellStyle name="Dziesiętny 2 2 2 8 2 2 2" xfId="7041"/>
    <cellStyle name="Dziesiętny 2 2 2 8 2 3" xfId="3532"/>
    <cellStyle name="Dziesiętny 2 2 2 8 2 3 2" xfId="8259"/>
    <cellStyle name="Dziesiętny 2 2 2 8 2 4" xfId="4677"/>
    <cellStyle name="Dziesiętny 2 2 2 8 2 4 2" xfId="9404"/>
    <cellStyle name="Dziesiętny 2 2 2 8 2 5" xfId="5896"/>
    <cellStyle name="Dziesiętny 2 2 2 8 3" xfId="1549"/>
    <cellStyle name="Dziesiętny 2 2 2 8 3 2" xfId="6278"/>
    <cellStyle name="Dziesiętny 2 2 2 8 4" xfId="2769"/>
    <cellStyle name="Dziesiętny 2 2 2 8 4 2" xfId="7496"/>
    <cellStyle name="Dziesiętny 2 2 2 8 5" xfId="3914"/>
    <cellStyle name="Dziesiętny 2 2 2 8 5 2" xfId="8641"/>
    <cellStyle name="Dziesiętny 2 2 2 8 6" xfId="5133"/>
    <cellStyle name="Dziesiętny 2 2 2 9" xfId="414"/>
    <cellStyle name="Dziesiętny 2 2 2 9 2" xfId="1559"/>
    <cellStyle name="Dziesiętny 2 2 2 9 2 2" xfId="6288"/>
    <cellStyle name="Dziesiętny 2 2 2 9 3" xfId="2779"/>
    <cellStyle name="Dziesiętny 2 2 2 9 3 2" xfId="7506"/>
    <cellStyle name="Dziesiętny 2 2 2 9 4" xfId="3924"/>
    <cellStyle name="Dziesiętny 2 2 2 9 4 2" xfId="8651"/>
    <cellStyle name="Dziesiętny 2 2 2 9 5" xfId="5143"/>
    <cellStyle name="Dziesiętny 2 2 3" xfId="27"/>
    <cellStyle name="Dziesiętny 2 2 3 10" xfId="2401"/>
    <cellStyle name="Dziesiętny 2 2 3 10 2" xfId="7128"/>
    <cellStyle name="Dziesiętny 2 2 3 11" xfId="3546"/>
    <cellStyle name="Dziesiętny 2 2 3 11 2" xfId="8273"/>
    <cellStyle name="Dziesiętny 2 2 3 12" xfId="4765"/>
    <cellStyle name="Dziesiętny 2 2 3 2" xfId="49"/>
    <cellStyle name="Dziesiętny 2 2 3 2 10" xfId="3566"/>
    <cellStyle name="Dziesiętny 2 2 3 2 10 2" xfId="8293"/>
    <cellStyle name="Dziesiętny 2 2 3 2 11" xfId="4785"/>
    <cellStyle name="Dziesiętny 2 2 3 2 2" xfId="93"/>
    <cellStyle name="Dziesiętny 2 2 3 2 2 2" xfId="223"/>
    <cellStyle name="Dziesiętny 2 2 3 2 2 2 2" xfId="606"/>
    <cellStyle name="Dziesiętny 2 2 3 2 2 2 2 2" xfId="1751"/>
    <cellStyle name="Dziesiętny 2 2 3 2 2 2 2 2 2" xfId="6480"/>
    <cellStyle name="Dziesiętny 2 2 3 2 2 2 2 3" xfId="2971"/>
    <cellStyle name="Dziesiętny 2 2 3 2 2 2 2 3 2" xfId="7698"/>
    <cellStyle name="Dziesiętny 2 2 3 2 2 2 2 4" xfId="4116"/>
    <cellStyle name="Dziesiętny 2 2 3 2 2 2 2 4 2" xfId="8843"/>
    <cellStyle name="Dziesiętny 2 2 3 2 2 2 2 5" xfId="5335"/>
    <cellStyle name="Dziesiętny 2 2 3 2 2 2 3" xfId="987"/>
    <cellStyle name="Dziesiętny 2 2 3 2 2 2 3 2" xfId="2132"/>
    <cellStyle name="Dziesiętny 2 2 3 2 2 2 3 2 2" xfId="6861"/>
    <cellStyle name="Dziesiętny 2 2 3 2 2 2 3 3" xfId="3352"/>
    <cellStyle name="Dziesiętny 2 2 3 2 2 2 3 3 2" xfId="8079"/>
    <cellStyle name="Dziesiętny 2 2 3 2 2 2 3 4" xfId="4497"/>
    <cellStyle name="Dziesiętny 2 2 3 2 2 2 3 4 2" xfId="9224"/>
    <cellStyle name="Dziesiętny 2 2 3 2 2 2 3 5" xfId="5716"/>
    <cellStyle name="Dziesiętny 2 2 3 2 2 2 4" xfId="1369"/>
    <cellStyle name="Dziesiętny 2 2 3 2 2 2 4 2" xfId="6098"/>
    <cellStyle name="Dziesiętny 2 2 3 2 2 2 5" xfId="2589"/>
    <cellStyle name="Dziesiętny 2 2 3 2 2 2 5 2" xfId="7316"/>
    <cellStyle name="Dziesiętny 2 2 3 2 2 2 6" xfId="3734"/>
    <cellStyle name="Dziesiętny 2 2 3 2 2 2 6 2" xfId="8461"/>
    <cellStyle name="Dziesiętny 2 2 3 2 2 2 7" xfId="4953"/>
    <cellStyle name="Dziesiętny 2 2 3 2 2 3" xfId="351"/>
    <cellStyle name="Dziesiętny 2 2 3 2 2 3 2" xfId="733"/>
    <cellStyle name="Dziesiętny 2 2 3 2 2 3 2 2" xfId="1878"/>
    <cellStyle name="Dziesiętny 2 2 3 2 2 3 2 2 2" xfId="6607"/>
    <cellStyle name="Dziesiętny 2 2 3 2 2 3 2 3" xfId="3098"/>
    <cellStyle name="Dziesiętny 2 2 3 2 2 3 2 3 2" xfId="7825"/>
    <cellStyle name="Dziesiętny 2 2 3 2 2 3 2 4" xfId="4243"/>
    <cellStyle name="Dziesiętny 2 2 3 2 2 3 2 4 2" xfId="8970"/>
    <cellStyle name="Dziesiętny 2 2 3 2 2 3 2 5" xfId="5462"/>
    <cellStyle name="Dziesiętny 2 2 3 2 2 3 3" xfId="1114"/>
    <cellStyle name="Dziesiętny 2 2 3 2 2 3 3 2" xfId="2259"/>
    <cellStyle name="Dziesiętny 2 2 3 2 2 3 3 2 2" xfId="6988"/>
    <cellStyle name="Dziesiętny 2 2 3 2 2 3 3 3" xfId="3479"/>
    <cellStyle name="Dziesiętny 2 2 3 2 2 3 3 3 2" xfId="8206"/>
    <cellStyle name="Dziesiętny 2 2 3 2 2 3 3 4" xfId="4624"/>
    <cellStyle name="Dziesiętny 2 2 3 2 2 3 3 4 2" xfId="9351"/>
    <cellStyle name="Dziesiętny 2 2 3 2 2 3 3 5" xfId="5843"/>
    <cellStyle name="Dziesiętny 2 2 3 2 2 3 4" xfId="1496"/>
    <cellStyle name="Dziesiętny 2 2 3 2 2 3 4 2" xfId="6225"/>
    <cellStyle name="Dziesiętny 2 2 3 2 2 3 5" xfId="2716"/>
    <cellStyle name="Dziesiętny 2 2 3 2 2 3 5 2" xfId="7443"/>
    <cellStyle name="Dziesiętny 2 2 3 2 2 3 6" xfId="3861"/>
    <cellStyle name="Dziesiętny 2 2 3 2 2 3 6 2" xfId="8588"/>
    <cellStyle name="Dziesiętny 2 2 3 2 2 3 7" xfId="5080"/>
    <cellStyle name="Dziesiętny 2 2 3 2 2 4" xfId="479"/>
    <cellStyle name="Dziesiętny 2 2 3 2 2 4 2" xfId="1624"/>
    <cellStyle name="Dziesiętny 2 2 3 2 2 4 2 2" xfId="6353"/>
    <cellStyle name="Dziesiętny 2 2 3 2 2 4 3" xfId="2844"/>
    <cellStyle name="Dziesiętny 2 2 3 2 2 4 3 2" xfId="7571"/>
    <cellStyle name="Dziesiętny 2 2 3 2 2 4 4" xfId="3989"/>
    <cellStyle name="Dziesiętny 2 2 3 2 2 4 4 2" xfId="8716"/>
    <cellStyle name="Dziesiętny 2 2 3 2 2 4 5" xfId="5208"/>
    <cellStyle name="Dziesiętny 2 2 3 2 2 5" xfId="860"/>
    <cellStyle name="Dziesiętny 2 2 3 2 2 5 2" xfId="2005"/>
    <cellStyle name="Dziesiętny 2 2 3 2 2 5 2 2" xfId="6734"/>
    <cellStyle name="Dziesiętny 2 2 3 2 2 5 3" xfId="3225"/>
    <cellStyle name="Dziesiętny 2 2 3 2 2 5 3 2" xfId="7952"/>
    <cellStyle name="Dziesiętny 2 2 3 2 2 5 4" xfId="4370"/>
    <cellStyle name="Dziesiętny 2 2 3 2 2 5 4 2" xfId="9097"/>
    <cellStyle name="Dziesiętny 2 2 3 2 2 5 5" xfId="5589"/>
    <cellStyle name="Dziesiętny 2 2 3 2 2 6" xfId="1242"/>
    <cellStyle name="Dziesiętny 2 2 3 2 2 6 2" xfId="5971"/>
    <cellStyle name="Dziesiętny 2 2 3 2 2 7" xfId="2462"/>
    <cellStyle name="Dziesiętny 2 2 3 2 2 7 2" xfId="7189"/>
    <cellStyle name="Dziesiętny 2 2 3 2 2 8" xfId="3607"/>
    <cellStyle name="Dziesiętny 2 2 3 2 2 8 2" xfId="8334"/>
    <cellStyle name="Dziesiętny 2 2 3 2 2 9" xfId="4826"/>
    <cellStyle name="Dziesiętny 2 2 3 2 3" xfId="134"/>
    <cellStyle name="Dziesiętny 2 2 3 2 3 2" xfId="264"/>
    <cellStyle name="Dziesiętny 2 2 3 2 3 2 2" xfId="647"/>
    <cellStyle name="Dziesiętny 2 2 3 2 3 2 2 2" xfId="1792"/>
    <cellStyle name="Dziesiętny 2 2 3 2 3 2 2 2 2" xfId="6521"/>
    <cellStyle name="Dziesiętny 2 2 3 2 3 2 2 3" xfId="3012"/>
    <cellStyle name="Dziesiętny 2 2 3 2 3 2 2 3 2" xfId="7739"/>
    <cellStyle name="Dziesiętny 2 2 3 2 3 2 2 4" xfId="4157"/>
    <cellStyle name="Dziesiętny 2 2 3 2 3 2 2 4 2" xfId="8884"/>
    <cellStyle name="Dziesiętny 2 2 3 2 3 2 2 5" xfId="5376"/>
    <cellStyle name="Dziesiętny 2 2 3 2 3 2 3" xfId="1028"/>
    <cellStyle name="Dziesiętny 2 2 3 2 3 2 3 2" xfId="2173"/>
    <cellStyle name="Dziesiętny 2 2 3 2 3 2 3 2 2" xfId="6902"/>
    <cellStyle name="Dziesiętny 2 2 3 2 3 2 3 3" xfId="3393"/>
    <cellStyle name="Dziesiętny 2 2 3 2 3 2 3 3 2" xfId="8120"/>
    <cellStyle name="Dziesiętny 2 2 3 2 3 2 3 4" xfId="4538"/>
    <cellStyle name="Dziesiętny 2 2 3 2 3 2 3 4 2" xfId="9265"/>
    <cellStyle name="Dziesiętny 2 2 3 2 3 2 3 5" xfId="5757"/>
    <cellStyle name="Dziesiętny 2 2 3 2 3 2 4" xfId="1410"/>
    <cellStyle name="Dziesiętny 2 2 3 2 3 2 4 2" xfId="6139"/>
    <cellStyle name="Dziesiętny 2 2 3 2 3 2 5" xfId="2630"/>
    <cellStyle name="Dziesiętny 2 2 3 2 3 2 5 2" xfId="7357"/>
    <cellStyle name="Dziesiętny 2 2 3 2 3 2 6" xfId="3775"/>
    <cellStyle name="Dziesiętny 2 2 3 2 3 2 6 2" xfId="8502"/>
    <cellStyle name="Dziesiętny 2 2 3 2 3 2 7" xfId="4994"/>
    <cellStyle name="Dziesiętny 2 2 3 2 3 3" xfId="392"/>
    <cellStyle name="Dziesiętny 2 2 3 2 3 3 2" xfId="774"/>
    <cellStyle name="Dziesiętny 2 2 3 2 3 3 2 2" xfId="1919"/>
    <cellStyle name="Dziesiętny 2 2 3 2 3 3 2 2 2" xfId="6648"/>
    <cellStyle name="Dziesiętny 2 2 3 2 3 3 2 3" xfId="3139"/>
    <cellStyle name="Dziesiętny 2 2 3 2 3 3 2 3 2" xfId="7866"/>
    <cellStyle name="Dziesiętny 2 2 3 2 3 3 2 4" xfId="4284"/>
    <cellStyle name="Dziesiętny 2 2 3 2 3 3 2 4 2" xfId="9011"/>
    <cellStyle name="Dziesiętny 2 2 3 2 3 3 2 5" xfId="5503"/>
    <cellStyle name="Dziesiętny 2 2 3 2 3 3 3" xfId="1155"/>
    <cellStyle name="Dziesiętny 2 2 3 2 3 3 3 2" xfId="2300"/>
    <cellStyle name="Dziesiętny 2 2 3 2 3 3 3 2 2" xfId="7029"/>
    <cellStyle name="Dziesiętny 2 2 3 2 3 3 3 3" xfId="3520"/>
    <cellStyle name="Dziesiętny 2 2 3 2 3 3 3 3 2" xfId="8247"/>
    <cellStyle name="Dziesiętny 2 2 3 2 3 3 3 4" xfId="4665"/>
    <cellStyle name="Dziesiętny 2 2 3 2 3 3 3 4 2" xfId="9392"/>
    <cellStyle name="Dziesiętny 2 2 3 2 3 3 3 5" xfId="5884"/>
    <cellStyle name="Dziesiętny 2 2 3 2 3 3 4" xfId="1537"/>
    <cellStyle name="Dziesiętny 2 2 3 2 3 3 4 2" xfId="6266"/>
    <cellStyle name="Dziesiętny 2 2 3 2 3 3 5" xfId="2757"/>
    <cellStyle name="Dziesiętny 2 2 3 2 3 3 5 2" xfId="7484"/>
    <cellStyle name="Dziesiętny 2 2 3 2 3 3 6" xfId="3902"/>
    <cellStyle name="Dziesiętny 2 2 3 2 3 3 6 2" xfId="8629"/>
    <cellStyle name="Dziesiętny 2 2 3 2 3 3 7" xfId="5121"/>
    <cellStyle name="Dziesiętny 2 2 3 2 3 4" xfId="520"/>
    <cellStyle name="Dziesiętny 2 2 3 2 3 4 2" xfId="1665"/>
    <cellStyle name="Dziesiętny 2 2 3 2 3 4 2 2" xfId="6394"/>
    <cellStyle name="Dziesiętny 2 2 3 2 3 4 3" xfId="2885"/>
    <cellStyle name="Dziesiętny 2 2 3 2 3 4 3 2" xfId="7612"/>
    <cellStyle name="Dziesiętny 2 2 3 2 3 4 4" xfId="4030"/>
    <cellStyle name="Dziesiętny 2 2 3 2 3 4 4 2" xfId="8757"/>
    <cellStyle name="Dziesiętny 2 2 3 2 3 4 5" xfId="5249"/>
    <cellStyle name="Dziesiętny 2 2 3 2 3 5" xfId="901"/>
    <cellStyle name="Dziesiętny 2 2 3 2 3 5 2" xfId="2046"/>
    <cellStyle name="Dziesiętny 2 2 3 2 3 5 2 2" xfId="6775"/>
    <cellStyle name="Dziesiętny 2 2 3 2 3 5 3" xfId="3266"/>
    <cellStyle name="Dziesiętny 2 2 3 2 3 5 3 2" xfId="7993"/>
    <cellStyle name="Dziesiętny 2 2 3 2 3 5 4" xfId="4411"/>
    <cellStyle name="Dziesiętny 2 2 3 2 3 5 4 2" xfId="9138"/>
    <cellStyle name="Dziesiętny 2 2 3 2 3 5 5" xfId="5630"/>
    <cellStyle name="Dziesiętny 2 2 3 2 3 6" xfId="1283"/>
    <cellStyle name="Dziesiętny 2 2 3 2 3 6 2" xfId="6012"/>
    <cellStyle name="Dziesiętny 2 2 3 2 3 7" xfId="2503"/>
    <cellStyle name="Dziesiętny 2 2 3 2 3 7 2" xfId="7230"/>
    <cellStyle name="Dziesiętny 2 2 3 2 3 8" xfId="3648"/>
    <cellStyle name="Dziesiętny 2 2 3 2 3 8 2" xfId="8375"/>
    <cellStyle name="Dziesiętny 2 2 3 2 3 9" xfId="4867"/>
    <cellStyle name="Dziesiętny 2 2 3 2 4" xfId="182"/>
    <cellStyle name="Dziesiętny 2 2 3 2 4 2" xfId="565"/>
    <cellStyle name="Dziesiętny 2 2 3 2 4 2 2" xfId="1710"/>
    <cellStyle name="Dziesiętny 2 2 3 2 4 2 2 2" xfId="6439"/>
    <cellStyle name="Dziesiętny 2 2 3 2 4 2 3" xfId="2930"/>
    <cellStyle name="Dziesiętny 2 2 3 2 4 2 3 2" xfId="7657"/>
    <cellStyle name="Dziesiętny 2 2 3 2 4 2 4" xfId="4075"/>
    <cellStyle name="Dziesiętny 2 2 3 2 4 2 4 2" xfId="8802"/>
    <cellStyle name="Dziesiętny 2 2 3 2 4 2 5" xfId="5294"/>
    <cellStyle name="Dziesiętny 2 2 3 2 4 3" xfId="946"/>
    <cellStyle name="Dziesiętny 2 2 3 2 4 3 2" xfId="2091"/>
    <cellStyle name="Dziesiętny 2 2 3 2 4 3 2 2" xfId="6820"/>
    <cellStyle name="Dziesiętny 2 2 3 2 4 3 3" xfId="3311"/>
    <cellStyle name="Dziesiętny 2 2 3 2 4 3 3 2" xfId="8038"/>
    <cellStyle name="Dziesiętny 2 2 3 2 4 3 4" xfId="4456"/>
    <cellStyle name="Dziesiętny 2 2 3 2 4 3 4 2" xfId="9183"/>
    <cellStyle name="Dziesiętny 2 2 3 2 4 3 5" xfId="5675"/>
    <cellStyle name="Dziesiętny 2 2 3 2 4 4" xfId="1328"/>
    <cellStyle name="Dziesiętny 2 2 3 2 4 4 2" xfId="6057"/>
    <cellStyle name="Dziesiętny 2 2 3 2 4 5" xfId="2548"/>
    <cellStyle name="Dziesiętny 2 2 3 2 4 5 2" xfId="7275"/>
    <cellStyle name="Dziesiętny 2 2 3 2 4 6" xfId="3693"/>
    <cellStyle name="Dziesiętny 2 2 3 2 4 6 2" xfId="8420"/>
    <cellStyle name="Dziesiętny 2 2 3 2 4 7" xfId="4912"/>
    <cellStyle name="Dziesiętny 2 2 3 2 5" xfId="310"/>
    <cellStyle name="Dziesiętny 2 2 3 2 5 2" xfId="692"/>
    <cellStyle name="Dziesiętny 2 2 3 2 5 2 2" xfId="1837"/>
    <cellStyle name="Dziesiętny 2 2 3 2 5 2 2 2" xfId="6566"/>
    <cellStyle name="Dziesiętny 2 2 3 2 5 2 3" xfId="3057"/>
    <cellStyle name="Dziesiętny 2 2 3 2 5 2 3 2" xfId="7784"/>
    <cellStyle name="Dziesiętny 2 2 3 2 5 2 4" xfId="4202"/>
    <cellStyle name="Dziesiętny 2 2 3 2 5 2 4 2" xfId="8929"/>
    <cellStyle name="Dziesiętny 2 2 3 2 5 2 5" xfId="5421"/>
    <cellStyle name="Dziesiętny 2 2 3 2 5 3" xfId="1073"/>
    <cellStyle name="Dziesiętny 2 2 3 2 5 3 2" xfId="2218"/>
    <cellStyle name="Dziesiętny 2 2 3 2 5 3 2 2" xfId="6947"/>
    <cellStyle name="Dziesiętny 2 2 3 2 5 3 3" xfId="3438"/>
    <cellStyle name="Dziesiętny 2 2 3 2 5 3 3 2" xfId="8165"/>
    <cellStyle name="Dziesiętny 2 2 3 2 5 3 4" xfId="4583"/>
    <cellStyle name="Dziesiętny 2 2 3 2 5 3 4 2" xfId="9310"/>
    <cellStyle name="Dziesiętny 2 2 3 2 5 3 5" xfId="5802"/>
    <cellStyle name="Dziesiętny 2 2 3 2 5 4" xfId="1455"/>
    <cellStyle name="Dziesiętny 2 2 3 2 5 4 2" xfId="6184"/>
    <cellStyle name="Dziesiętny 2 2 3 2 5 5" xfId="2675"/>
    <cellStyle name="Dziesiętny 2 2 3 2 5 5 2" xfId="7402"/>
    <cellStyle name="Dziesiętny 2 2 3 2 5 6" xfId="3820"/>
    <cellStyle name="Dziesiętny 2 2 3 2 5 6 2" xfId="8547"/>
    <cellStyle name="Dziesiętny 2 2 3 2 5 7" xfId="5039"/>
    <cellStyle name="Dziesiętny 2 2 3 2 6" xfId="438"/>
    <cellStyle name="Dziesiętny 2 2 3 2 6 2" xfId="1583"/>
    <cellStyle name="Dziesiętny 2 2 3 2 6 2 2" xfId="6312"/>
    <cellStyle name="Dziesiętny 2 2 3 2 6 3" xfId="2803"/>
    <cellStyle name="Dziesiętny 2 2 3 2 6 3 2" xfId="7530"/>
    <cellStyle name="Dziesiętny 2 2 3 2 6 4" xfId="3948"/>
    <cellStyle name="Dziesiętny 2 2 3 2 6 4 2" xfId="8675"/>
    <cellStyle name="Dziesiętny 2 2 3 2 6 5" xfId="5167"/>
    <cellStyle name="Dziesiętny 2 2 3 2 7" xfId="819"/>
    <cellStyle name="Dziesiętny 2 2 3 2 7 2" xfId="1964"/>
    <cellStyle name="Dziesiętny 2 2 3 2 7 2 2" xfId="6693"/>
    <cellStyle name="Dziesiętny 2 2 3 2 7 3" xfId="3184"/>
    <cellStyle name="Dziesiętny 2 2 3 2 7 3 2" xfId="7911"/>
    <cellStyle name="Dziesiętny 2 2 3 2 7 4" xfId="4329"/>
    <cellStyle name="Dziesiętny 2 2 3 2 7 4 2" xfId="9056"/>
    <cellStyle name="Dziesiętny 2 2 3 2 7 5" xfId="5548"/>
    <cellStyle name="Dziesiętny 2 2 3 2 8" xfId="1201"/>
    <cellStyle name="Dziesiętny 2 2 3 2 8 2" xfId="5930"/>
    <cellStyle name="Dziesiętny 2 2 3 2 9" xfId="2421"/>
    <cellStyle name="Dziesiętny 2 2 3 2 9 2" xfId="7148"/>
    <cellStyle name="Dziesiętny 2 2 3 3" xfId="73"/>
    <cellStyle name="Dziesiętny 2 2 3 3 2" xfId="203"/>
    <cellStyle name="Dziesiętny 2 2 3 3 2 2" xfId="586"/>
    <cellStyle name="Dziesiętny 2 2 3 3 2 2 2" xfId="1731"/>
    <cellStyle name="Dziesiętny 2 2 3 3 2 2 2 2" xfId="6460"/>
    <cellStyle name="Dziesiętny 2 2 3 3 2 2 3" xfId="2951"/>
    <cellStyle name="Dziesiętny 2 2 3 3 2 2 3 2" xfId="7678"/>
    <cellStyle name="Dziesiętny 2 2 3 3 2 2 4" xfId="4096"/>
    <cellStyle name="Dziesiętny 2 2 3 3 2 2 4 2" xfId="8823"/>
    <cellStyle name="Dziesiętny 2 2 3 3 2 2 5" xfId="5315"/>
    <cellStyle name="Dziesiętny 2 2 3 3 2 3" xfId="967"/>
    <cellStyle name="Dziesiętny 2 2 3 3 2 3 2" xfId="2112"/>
    <cellStyle name="Dziesiętny 2 2 3 3 2 3 2 2" xfId="6841"/>
    <cellStyle name="Dziesiętny 2 2 3 3 2 3 3" xfId="3332"/>
    <cellStyle name="Dziesiętny 2 2 3 3 2 3 3 2" xfId="8059"/>
    <cellStyle name="Dziesiętny 2 2 3 3 2 3 4" xfId="4477"/>
    <cellStyle name="Dziesiętny 2 2 3 3 2 3 4 2" xfId="9204"/>
    <cellStyle name="Dziesiętny 2 2 3 3 2 3 5" xfId="5696"/>
    <cellStyle name="Dziesiętny 2 2 3 3 2 4" xfId="1349"/>
    <cellStyle name="Dziesiętny 2 2 3 3 2 4 2" xfId="6078"/>
    <cellStyle name="Dziesiętny 2 2 3 3 2 5" xfId="2569"/>
    <cellStyle name="Dziesiętny 2 2 3 3 2 5 2" xfId="7296"/>
    <cellStyle name="Dziesiętny 2 2 3 3 2 6" xfId="3714"/>
    <cellStyle name="Dziesiętny 2 2 3 3 2 6 2" xfId="8441"/>
    <cellStyle name="Dziesiętny 2 2 3 3 2 7" xfId="4933"/>
    <cellStyle name="Dziesiętny 2 2 3 3 3" xfId="331"/>
    <cellStyle name="Dziesiętny 2 2 3 3 3 2" xfId="713"/>
    <cellStyle name="Dziesiętny 2 2 3 3 3 2 2" xfId="1858"/>
    <cellStyle name="Dziesiętny 2 2 3 3 3 2 2 2" xfId="6587"/>
    <cellStyle name="Dziesiętny 2 2 3 3 3 2 3" xfId="3078"/>
    <cellStyle name="Dziesiętny 2 2 3 3 3 2 3 2" xfId="7805"/>
    <cellStyle name="Dziesiętny 2 2 3 3 3 2 4" xfId="4223"/>
    <cellStyle name="Dziesiętny 2 2 3 3 3 2 4 2" xfId="8950"/>
    <cellStyle name="Dziesiętny 2 2 3 3 3 2 5" xfId="5442"/>
    <cellStyle name="Dziesiętny 2 2 3 3 3 3" xfId="1094"/>
    <cellStyle name="Dziesiętny 2 2 3 3 3 3 2" xfId="2239"/>
    <cellStyle name="Dziesiętny 2 2 3 3 3 3 2 2" xfId="6968"/>
    <cellStyle name="Dziesiętny 2 2 3 3 3 3 3" xfId="3459"/>
    <cellStyle name="Dziesiętny 2 2 3 3 3 3 3 2" xfId="8186"/>
    <cellStyle name="Dziesiętny 2 2 3 3 3 3 4" xfId="4604"/>
    <cellStyle name="Dziesiętny 2 2 3 3 3 3 4 2" xfId="9331"/>
    <cellStyle name="Dziesiętny 2 2 3 3 3 3 5" xfId="5823"/>
    <cellStyle name="Dziesiętny 2 2 3 3 3 4" xfId="1476"/>
    <cellStyle name="Dziesiętny 2 2 3 3 3 4 2" xfId="6205"/>
    <cellStyle name="Dziesiętny 2 2 3 3 3 5" xfId="2696"/>
    <cellStyle name="Dziesiętny 2 2 3 3 3 5 2" xfId="7423"/>
    <cellStyle name="Dziesiętny 2 2 3 3 3 6" xfId="3841"/>
    <cellStyle name="Dziesiętny 2 2 3 3 3 6 2" xfId="8568"/>
    <cellStyle name="Dziesiętny 2 2 3 3 3 7" xfId="5060"/>
    <cellStyle name="Dziesiętny 2 2 3 3 4" xfId="459"/>
    <cellStyle name="Dziesiętny 2 2 3 3 4 2" xfId="1604"/>
    <cellStyle name="Dziesiętny 2 2 3 3 4 2 2" xfId="6333"/>
    <cellStyle name="Dziesiętny 2 2 3 3 4 3" xfId="2824"/>
    <cellStyle name="Dziesiętny 2 2 3 3 4 3 2" xfId="7551"/>
    <cellStyle name="Dziesiętny 2 2 3 3 4 4" xfId="3969"/>
    <cellStyle name="Dziesiętny 2 2 3 3 4 4 2" xfId="8696"/>
    <cellStyle name="Dziesiętny 2 2 3 3 4 5" xfId="5188"/>
    <cellStyle name="Dziesiętny 2 2 3 3 5" xfId="840"/>
    <cellStyle name="Dziesiętny 2 2 3 3 5 2" xfId="1985"/>
    <cellStyle name="Dziesiętny 2 2 3 3 5 2 2" xfId="6714"/>
    <cellStyle name="Dziesiętny 2 2 3 3 5 3" xfId="3205"/>
    <cellStyle name="Dziesiętny 2 2 3 3 5 3 2" xfId="7932"/>
    <cellStyle name="Dziesiętny 2 2 3 3 5 4" xfId="4350"/>
    <cellStyle name="Dziesiętny 2 2 3 3 5 4 2" xfId="9077"/>
    <cellStyle name="Dziesiętny 2 2 3 3 5 5" xfId="5569"/>
    <cellStyle name="Dziesiętny 2 2 3 3 6" xfId="1222"/>
    <cellStyle name="Dziesiętny 2 2 3 3 6 2" xfId="5951"/>
    <cellStyle name="Dziesiętny 2 2 3 3 7" xfId="2442"/>
    <cellStyle name="Dziesiętny 2 2 3 3 7 2" xfId="7169"/>
    <cellStyle name="Dziesiętny 2 2 3 3 8" xfId="3587"/>
    <cellStyle name="Dziesiętny 2 2 3 3 8 2" xfId="8314"/>
    <cellStyle name="Dziesiętny 2 2 3 3 9" xfId="4806"/>
    <cellStyle name="Dziesiętny 2 2 3 4" xfId="114"/>
    <cellStyle name="Dziesiętny 2 2 3 4 2" xfId="244"/>
    <cellStyle name="Dziesiętny 2 2 3 4 2 2" xfId="627"/>
    <cellStyle name="Dziesiętny 2 2 3 4 2 2 2" xfId="1772"/>
    <cellStyle name="Dziesiętny 2 2 3 4 2 2 2 2" xfId="6501"/>
    <cellStyle name="Dziesiętny 2 2 3 4 2 2 3" xfId="2992"/>
    <cellStyle name="Dziesiętny 2 2 3 4 2 2 3 2" xfId="7719"/>
    <cellStyle name="Dziesiętny 2 2 3 4 2 2 4" xfId="4137"/>
    <cellStyle name="Dziesiętny 2 2 3 4 2 2 4 2" xfId="8864"/>
    <cellStyle name="Dziesiętny 2 2 3 4 2 2 5" xfId="5356"/>
    <cellStyle name="Dziesiętny 2 2 3 4 2 3" xfId="1008"/>
    <cellStyle name="Dziesiętny 2 2 3 4 2 3 2" xfId="2153"/>
    <cellStyle name="Dziesiętny 2 2 3 4 2 3 2 2" xfId="6882"/>
    <cellStyle name="Dziesiętny 2 2 3 4 2 3 3" xfId="3373"/>
    <cellStyle name="Dziesiętny 2 2 3 4 2 3 3 2" xfId="8100"/>
    <cellStyle name="Dziesiętny 2 2 3 4 2 3 4" xfId="4518"/>
    <cellStyle name="Dziesiętny 2 2 3 4 2 3 4 2" xfId="9245"/>
    <cellStyle name="Dziesiętny 2 2 3 4 2 3 5" xfId="5737"/>
    <cellStyle name="Dziesiętny 2 2 3 4 2 4" xfId="1390"/>
    <cellStyle name="Dziesiętny 2 2 3 4 2 4 2" xfId="6119"/>
    <cellStyle name="Dziesiętny 2 2 3 4 2 5" xfId="2610"/>
    <cellStyle name="Dziesiętny 2 2 3 4 2 5 2" xfId="7337"/>
    <cellStyle name="Dziesiętny 2 2 3 4 2 6" xfId="3755"/>
    <cellStyle name="Dziesiętny 2 2 3 4 2 6 2" xfId="8482"/>
    <cellStyle name="Dziesiętny 2 2 3 4 2 7" xfId="4974"/>
    <cellStyle name="Dziesiętny 2 2 3 4 3" xfId="372"/>
    <cellStyle name="Dziesiętny 2 2 3 4 3 2" xfId="754"/>
    <cellStyle name="Dziesiętny 2 2 3 4 3 2 2" xfId="1899"/>
    <cellStyle name="Dziesiętny 2 2 3 4 3 2 2 2" xfId="6628"/>
    <cellStyle name="Dziesiętny 2 2 3 4 3 2 3" xfId="3119"/>
    <cellStyle name="Dziesiętny 2 2 3 4 3 2 3 2" xfId="7846"/>
    <cellStyle name="Dziesiętny 2 2 3 4 3 2 4" xfId="4264"/>
    <cellStyle name="Dziesiętny 2 2 3 4 3 2 4 2" xfId="8991"/>
    <cellStyle name="Dziesiętny 2 2 3 4 3 2 5" xfId="5483"/>
    <cellStyle name="Dziesiętny 2 2 3 4 3 3" xfId="1135"/>
    <cellStyle name="Dziesiętny 2 2 3 4 3 3 2" xfId="2280"/>
    <cellStyle name="Dziesiętny 2 2 3 4 3 3 2 2" xfId="7009"/>
    <cellStyle name="Dziesiętny 2 2 3 4 3 3 3" xfId="3500"/>
    <cellStyle name="Dziesiętny 2 2 3 4 3 3 3 2" xfId="8227"/>
    <cellStyle name="Dziesiętny 2 2 3 4 3 3 4" xfId="4645"/>
    <cellStyle name="Dziesiętny 2 2 3 4 3 3 4 2" xfId="9372"/>
    <cellStyle name="Dziesiętny 2 2 3 4 3 3 5" xfId="5864"/>
    <cellStyle name="Dziesiętny 2 2 3 4 3 4" xfId="1517"/>
    <cellStyle name="Dziesiętny 2 2 3 4 3 4 2" xfId="6246"/>
    <cellStyle name="Dziesiętny 2 2 3 4 3 5" xfId="2737"/>
    <cellStyle name="Dziesiętny 2 2 3 4 3 5 2" xfId="7464"/>
    <cellStyle name="Dziesiętny 2 2 3 4 3 6" xfId="3882"/>
    <cellStyle name="Dziesiętny 2 2 3 4 3 6 2" xfId="8609"/>
    <cellStyle name="Dziesiętny 2 2 3 4 3 7" xfId="5101"/>
    <cellStyle name="Dziesiętny 2 2 3 4 4" xfId="500"/>
    <cellStyle name="Dziesiętny 2 2 3 4 4 2" xfId="1645"/>
    <cellStyle name="Dziesiętny 2 2 3 4 4 2 2" xfId="6374"/>
    <cellStyle name="Dziesiętny 2 2 3 4 4 3" xfId="2865"/>
    <cellStyle name="Dziesiętny 2 2 3 4 4 3 2" xfId="7592"/>
    <cellStyle name="Dziesiętny 2 2 3 4 4 4" xfId="4010"/>
    <cellStyle name="Dziesiętny 2 2 3 4 4 4 2" xfId="8737"/>
    <cellStyle name="Dziesiętny 2 2 3 4 4 5" xfId="5229"/>
    <cellStyle name="Dziesiętny 2 2 3 4 5" xfId="881"/>
    <cellStyle name="Dziesiętny 2 2 3 4 5 2" xfId="2026"/>
    <cellStyle name="Dziesiętny 2 2 3 4 5 2 2" xfId="6755"/>
    <cellStyle name="Dziesiętny 2 2 3 4 5 3" xfId="3246"/>
    <cellStyle name="Dziesiętny 2 2 3 4 5 3 2" xfId="7973"/>
    <cellStyle name="Dziesiętny 2 2 3 4 5 4" xfId="4391"/>
    <cellStyle name="Dziesiętny 2 2 3 4 5 4 2" xfId="9118"/>
    <cellStyle name="Dziesiętny 2 2 3 4 5 5" xfId="5610"/>
    <cellStyle name="Dziesiętny 2 2 3 4 6" xfId="1263"/>
    <cellStyle name="Dziesiętny 2 2 3 4 6 2" xfId="5992"/>
    <cellStyle name="Dziesiętny 2 2 3 4 7" xfId="2483"/>
    <cellStyle name="Dziesiętny 2 2 3 4 7 2" xfId="7210"/>
    <cellStyle name="Dziesiętny 2 2 3 4 8" xfId="3628"/>
    <cellStyle name="Dziesiętny 2 2 3 4 8 2" xfId="8355"/>
    <cellStyle name="Dziesiętny 2 2 3 4 9" xfId="4847"/>
    <cellStyle name="Dziesiętny 2 2 3 5" xfId="162"/>
    <cellStyle name="Dziesiętny 2 2 3 5 2" xfId="545"/>
    <cellStyle name="Dziesiętny 2 2 3 5 2 2" xfId="1690"/>
    <cellStyle name="Dziesiętny 2 2 3 5 2 2 2" xfId="6419"/>
    <cellStyle name="Dziesiętny 2 2 3 5 2 3" xfId="2910"/>
    <cellStyle name="Dziesiętny 2 2 3 5 2 3 2" xfId="7637"/>
    <cellStyle name="Dziesiętny 2 2 3 5 2 4" xfId="4055"/>
    <cellStyle name="Dziesiętny 2 2 3 5 2 4 2" xfId="8782"/>
    <cellStyle name="Dziesiętny 2 2 3 5 2 5" xfId="5274"/>
    <cellStyle name="Dziesiętny 2 2 3 5 3" xfId="926"/>
    <cellStyle name="Dziesiętny 2 2 3 5 3 2" xfId="2071"/>
    <cellStyle name="Dziesiętny 2 2 3 5 3 2 2" xfId="6800"/>
    <cellStyle name="Dziesiętny 2 2 3 5 3 3" xfId="3291"/>
    <cellStyle name="Dziesiętny 2 2 3 5 3 3 2" xfId="8018"/>
    <cellStyle name="Dziesiętny 2 2 3 5 3 4" xfId="4436"/>
    <cellStyle name="Dziesiętny 2 2 3 5 3 4 2" xfId="9163"/>
    <cellStyle name="Dziesiętny 2 2 3 5 3 5" xfId="5655"/>
    <cellStyle name="Dziesiętny 2 2 3 5 4" xfId="1308"/>
    <cellStyle name="Dziesiętny 2 2 3 5 4 2" xfId="6037"/>
    <cellStyle name="Dziesiętny 2 2 3 5 5" xfId="2528"/>
    <cellStyle name="Dziesiętny 2 2 3 5 5 2" xfId="7255"/>
    <cellStyle name="Dziesiętny 2 2 3 5 6" xfId="3673"/>
    <cellStyle name="Dziesiętny 2 2 3 5 6 2" xfId="8400"/>
    <cellStyle name="Dziesiętny 2 2 3 5 7" xfId="4892"/>
    <cellStyle name="Dziesiętny 2 2 3 6" xfId="290"/>
    <cellStyle name="Dziesiętny 2 2 3 6 2" xfId="672"/>
    <cellStyle name="Dziesiętny 2 2 3 6 2 2" xfId="1817"/>
    <cellStyle name="Dziesiętny 2 2 3 6 2 2 2" xfId="6546"/>
    <cellStyle name="Dziesiętny 2 2 3 6 2 3" xfId="3037"/>
    <cellStyle name="Dziesiętny 2 2 3 6 2 3 2" xfId="7764"/>
    <cellStyle name="Dziesiętny 2 2 3 6 2 4" xfId="4182"/>
    <cellStyle name="Dziesiętny 2 2 3 6 2 4 2" xfId="8909"/>
    <cellStyle name="Dziesiętny 2 2 3 6 2 5" xfId="5401"/>
    <cellStyle name="Dziesiętny 2 2 3 6 3" xfId="1053"/>
    <cellStyle name="Dziesiętny 2 2 3 6 3 2" xfId="2198"/>
    <cellStyle name="Dziesiętny 2 2 3 6 3 2 2" xfId="6927"/>
    <cellStyle name="Dziesiętny 2 2 3 6 3 3" xfId="3418"/>
    <cellStyle name="Dziesiętny 2 2 3 6 3 3 2" xfId="8145"/>
    <cellStyle name="Dziesiętny 2 2 3 6 3 4" xfId="4563"/>
    <cellStyle name="Dziesiętny 2 2 3 6 3 4 2" xfId="9290"/>
    <cellStyle name="Dziesiętny 2 2 3 6 3 5" xfId="5782"/>
    <cellStyle name="Dziesiętny 2 2 3 6 4" xfId="1435"/>
    <cellStyle name="Dziesiętny 2 2 3 6 4 2" xfId="6164"/>
    <cellStyle name="Dziesiętny 2 2 3 6 5" xfId="2655"/>
    <cellStyle name="Dziesiętny 2 2 3 6 5 2" xfId="7382"/>
    <cellStyle name="Dziesiętny 2 2 3 6 6" xfId="3800"/>
    <cellStyle name="Dziesiętny 2 2 3 6 6 2" xfId="8527"/>
    <cellStyle name="Dziesiętny 2 2 3 6 7" xfId="5019"/>
    <cellStyle name="Dziesiętny 2 2 3 7" xfId="418"/>
    <cellStyle name="Dziesiętny 2 2 3 7 2" xfId="1563"/>
    <cellStyle name="Dziesiętny 2 2 3 7 2 2" xfId="6292"/>
    <cellStyle name="Dziesiętny 2 2 3 7 3" xfId="2783"/>
    <cellStyle name="Dziesiętny 2 2 3 7 3 2" xfId="7510"/>
    <cellStyle name="Dziesiętny 2 2 3 7 4" xfId="3928"/>
    <cellStyle name="Dziesiętny 2 2 3 7 4 2" xfId="8655"/>
    <cellStyle name="Dziesiętny 2 2 3 7 5" xfId="5147"/>
    <cellStyle name="Dziesiętny 2 2 3 8" xfId="799"/>
    <cellStyle name="Dziesiętny 2 2 3 8 2" xfId="1944"/>
    <cellStyle name="Dziesiętny 2 2 3 8 2 2" xfId="6673"/>
    <cellStyle name="Dziesiętny 2 2 3 8 3" xfId="3164"/>
    <cellStyle name="Dziesiętny 2 2 3 8 3 2" xfId="7891"/>
    <cellStyle name="Dziesiętny 2 2 3 8 4" xfId="4309"/>
    <cellStyle name="Dziesiętny 2 2 3 8 4 2" xfId="9036"/>
    <cellStyle name="Dziesiętny 2 2 3 8 5" xfId="5528"/>
    <cellStyle name="Dziesiętny 2 2 3 9" xfId="1181"/>
    <cellStyle name="Dziesiętny 2 2 3 9 2" xfId="5910"/>
    <cellStyle name="Dziesiętny 2 2 4" xfId="38"/>
    <cellStyle name="Dziesiętny 2 2 4 10" xfId="3556"/>
    <cellStyle name="Dziesiętny 2 2 4 10 2" xfId="8283"/>
    <cellStyle name="Dziesiętny 2 2 4 11" xfId="4775"/>
    <cellStyle name="Dziesiętny 2 2 4 2" xfId="83"/>
    <cellStyle name="Dziesiętny 2 2 4 2 2" xfId="213"/>
    <cellStyle name="Dziesiętny 2 2 4 2 2 2" xfId="596"/>
    <cellStyle name="Dziesiętny 2 2 4 2 2 2 2" xfId="1741"/>
    <cellStyle name="Dziesiętny 2 2 4 2 2 2 2 2" xfId="6470"/>
    <cellStyle name="Dziesiętny 2 2 4 2 2 2 3" xfId="2961"/>
    <cellStyle name="Dziesiętny 2 2 4 2 2 2 3 2" xfId="7688"/>
    <cellStyle name="Dziesiętny 2 2 4 2 2 2 4" xfId="4106"/>
    <cellStyle name="Dziesiętny 2 2 4 2 2 2 4 2" xfId="8833"/>
    <cellStyle name="Dziesiętny 2 2 4 2 2 2 5" xfId="5325"/>
    <cellStyle name="Dziesiętny 2 2 4 2 2 3" xfId="977"/>
    <cellStyle name="Dziesiętny 2 2 4 2 2 3 2" xfId="2122"/>
    <cellStyle name="Dziesiętny 2 2 4 2 2 3 2 2" xfId="6851"/>
    <cellStyle name="Dziesiętny 2 2 4 2 2 3 3" xfId="3342"/>
    <cellStyle name="Dziesiętny 2 2 4 2 2 3 3 2" xfId="8069"/>
    <cellStyle name="Dziesiętny 2 2 4 2 2 3 4" xfId="4487"/>
    <cellStyle name="Dziesiętny 2 2 4 2 2 3 4 2" xfId="9214"/>
    <cellStyle name="Dziesiętny 2 2 4 2 2 3 5" xfId="5706"/>
    <cellStyle name="Dziesiętny 2 2 4 2 2 4" xfId="1359"/>
    <cellStyle name="Dziesiętny 2 2 4 2 2 4 2" xfId="6088"/>
    <cellStyle name="Dziesiętny 2 2 4 2 2 5" xfId="2579"/>
    <cellStyle name="Dziesiętny 2 2 4 2 2 5 2" xfId="7306"/>
    <cellStyle name="Dziesiętny 2 2 4 2 2 6" xfId="3724"/>
    <cellStyle name="Dziesiętny 2 2 4 2 2 6 2" xfId="8451"/>
    <cellStyle name="Dziesiętny 2 2 4 2 2 7" xfId="4943"/>
    <cellStyle name="Dziesiętny 2 2 4 2 3" xfId="341"/>
    <cellStyle name="Dziesiętny 2 2 4 2 3 2" xfId="723"/>
    <cellStyle name="Dziesiętny 2 2 4 2 3 2 2" xfId="1868"/>
    <cellStyle name="Dziesiętny 2 2 4 2 3 2 2 2" xfId="6597"/>
    <cellStyle name="Dziesiętny 2 2 4 2 3 2 3" xfId="3088"/>
    <cellStyle name="Dziesiętny 2 2 4 2 3 2 3 2" xfId="7815"/>
    <cellStyle name="Dziesiętny 2 2 4 2 3 2 4" xfId="4233"/>
    <cellStyle name="Dziesiętny 2 2 4 2 3 2 4 2" xfId="8960"/>
    <cellStyle name="Dziesiętny 2 2 4 2 3 2 5" xfId="5452"/>
    <cellStyle name="Dziesiętny 2 2 4 2 3 3" xfId="1104"/>
    <cellStyle name="Dziesiętny 2 2 4 2 3 3 2" xfId="2249"/>
    <cellStyle name="Dziesiętny 2 2 4 2 3 3 2 2" xfId="6978"/>
    <cellStyle name="Dziesiętny 2 2 4 2 3 3 3" xfId="3469"/>
    <cellStyle name="Dziesiętny 2 2 4 2 3 3 3 2" xfId="8196"/>
    <cellStyle name="Dziesiętny 2 2 4 2 3 3 4" xfId="4614"/>
    <cellStyle name="Dziesiętny 2 2 4 2 3 3 4 2" xfId="9341"/>
    <cellStyle name="Dziesiętny 2 2 4 2 3 3 5" xfId="5833"/>
    <cellStyle name="Dziesiętny 2 2 4 2 3 4" xfId="1486"/>
    <cellStyle name="Dziesiętny 2 2 4 2 3 4 2" xfId="6215"/>
    <cellStyle name="Dziesiętny 2 2 4 2 3 5" xfId="2706"/>
    <cellStyle name="Dziesiętny 2 2 4 2 3 5 2" xfId="7433"/>
    <cellStyle name="Dziesiętny 2 2 4 2 3 6" xfId="3851"/>
    <cellStyle name="Dziesiętny 2 2 4 2 3 6 2" xfId="8578"/>
    <cellStyle name="Dziesiętny 2 2 4 2 3 7" xfId="5070"/>
    <cellStyle name="Dziesiętny 2 2 4 2 4" xfId="469"/>
    <cellStyle name="Dziesiętny 2 2 4 2 4 2" xfId="1614"/>
    <cellStyle name="Dziesiętny 2 2 4 2 4 2 2" xfId="6343"/>
    <cellStyle name="Dziesiętny 2 2 4 2 4 3" xfId="2834"/>
    <cellStyle name="Dziesiętny 2 2 4 2 4 3 2" xfId="7561"/>
    <cellStyle name="Dziesiętny 2 2 4 2 4 4" xfId="3979"/>
    <cellStyle name="Dziesiętny 2 2 4 2 4 4 2" xfId="8706"/>
    <cellStyle name="Dziesiętny 2 2 4 2 4 5" xfId="5198"/>
    <cellStyle name="Dziesiętny 2 2 4 2 5" xfId="850"/>
    <cellStyle name="Dziesiętny 2 2 4 2 5 2" xfId="1995"/>
    <cellStyle name="Dziesiętny 2 2 4 2 5 2 2" xfId="6724"/>
    <cellStyle name="Dziesiętny 2 2 4 2 5 3" xfId="3215"/>
    <cellStyle name="Dziesiętny 2 2 4 2 5 3 2" xfId="7942"/>
    <cellStyle name="Dziesiętny 2 2 4 2 5 4" xfId="4360"/>
    <cellStyle name="Dziesiętny 2 2 4 2 5 4 2" xfId="9087"/>
    <cellStyle name="Dziesiętny 2 2 4 2 5 5" xfId="5579"/>
    <cellStyle name="Dziesiętny 2 2 4 2 6" xfId="1232"/>
    <cellStyle name="Dziesiętny 2 2 4 2 6 2" xfId="5961"/>
    <cellStyle name="Dziesiętny 2 2 4 2 7" xfId="2452"/>
    <cellStyle name="Dziesiętny 2 2 4 2 7 2" xfId="7179"/>
    <cellStyle name="Dziesiętny 2 2 4 2 8" xfId="3597"/>
    <cellStyle name="Dziesiętny 2 2 4 2 8 2" xfId="8324"/>
    <cellStyle name="Dziesiętny 2 2 4 2 9" xfId="4816"/>
    <cellStyle name="Dziesiętny 2 2 4 3" xfId="124"/>
    <cellStyle name="Dziesiętny 2 2 4 3 2" xfId="254"/>
    <cellStyle name="Dziesiętny 2 2 4 3 2 2" xfId="637"/>
    <cellStyle name="Dziesiętny 2 2 4 3 2 2 2" xfId="1782"/>
    <cellStyle name="Dziesiętny 2 2 4 3 2 2 2 2" xfId="6511"/>
    <cellStyle name="Dziesiętny 2 2 4 3 2 2 3" xfId="3002"/>
    <cellStyle name="Dziesiętny 2 2 4 3 2 2 3 2" xfId="7729"/>
    <cellStyle name="Dziesiętny 2 2 4 3 2 2 4" xfId="4147"/>
    <cellStyle name="Dziesiętny 2 2 4 3 2 2 4 2" xfId="8874"/>
    <cellStyle name="Dziesiętny 2 2 4 3 2 2 5" xfId="5366"/>
    <cellStyle name="Dziesiętny 2 2 4 3 2 3" xfId="1018"/>
    <cellStyle name="Dziesiętny 2 2 4 3 2 3 2" xfId="2163"/>
    <cellStyle name="Dziesiętny 2 2 4 3 2 3 2 2" xfId="6892"/>
    <cellStyle name="Dziesiętny 2 2 4 3 2 3 3" xfId="3383"/>
    <cellStyle name="Dziesiętny 2 2 4 3 2 3 3 2" xfId="8110"/>
    <cellStyle name="Dziesiętny 2 2 4 3 2 3 4" xfId="4528"/>
    <cellStyle name="Dziesiętny 2 2 4 3 2 3 4 2" xfId="9255"/>
    <cellStyle name="Dziesiętny 2 2 4 3 2 3 5" xfId="5747"/>
    <cellStyle name="Dziesiętny 2 2 4 3 2 4" xfId="1400"/>
    <cellStyle name="Dziesiętny 2 2 4 3 2 4 2" xfId="6129"/>
    <cellStyle name="Dziesiętny 2 2 4 3 2 5" xfId="2620"/>
    <cellStyle name="Dziesiętny 2 2 4 3 2 5 2" xfId="7347"/>
    <cellStyle name="Dziesiętny 2 2 4 3 2 6" xfId="3765"/>
    <cellStyle name="Dziesiętny 2 2 4 3 2 6 2" xfId="8492"/>
    <cellStyle name="Dziesiętny 2 2 4 3 2 7" xfId="4984"/>
    <cellStyle name="Dziesiętny 2 2 4 3 3" xfId="382"/>
    <cellStyle name="Dziesiętny 2 2 4 3 3 2" xfId="764"/>
    <cellStyle name="Dziesiętny 2 2 4 3 3 2 2" xfId="1909"/>
    <cellStyle name="Dziesiętny 2 2 4 3 3 2 2 2" xfId="6638"/>
    <cellStyle name="Dziesiętny 2 2 4 3 3 2 3" xfId="3129"/>
    <cellStyle name="Dziesiętny 2 2 4 3 3 2 3 2" xfId="7856"/>
    <cellStyle name="Dziesiętny 2 2 4 3 3 2 4" xfId="4274"/>
    <cellStyle name="Dziesiętny 2 2 4 3 3 2 4 2" xfId="9001"/>
    <cellStyle name="Dziesiętny 2 2 4 3 3 2 5" xfId="5493"/>
    <cellStyle name="Dziesiętny 2 2 4 3 3 3" xfId="1145"/>
    <cellStyle name="Dziesiętny 2 2 4 3 3 3 2" xfId="2290"/>
    <cellStyle name="Dziesiętny 2 2 4 3 3 3 2 2" xfId="7019"/>
    <cellStyle name="Dziesiętny 2 2 4 3 3 3 3" xfId="3510"/>
    <cellStyle name="Dziesiętny 2 2 4 3 3 3 3 2" xfId="8237"/>
    <cellStyle name="Dziesiętny 2 2 4 3 3 3 4" xfId="4655"/>
    <cellStyle name="Dziesiętny 2 2 4 3 3 3 4 2" xfId="9382"/>
    <cellStyle name="Dziesiętny 2 2 4 3 3 3 5" xfId="5874"/>
    <cellStyle name="Dziesiętny 2 2 4 3 3 4" xfId="1527"/>
    <cellStyle name="Dziesiętny 2 2 4 3 3 4 2" xfId="6256"/>
    <cellStyle name="Dziesiętny 2 2 4 3 3 5" xfId="2747"/>
    <cellStyle name="Dziesiętny 2 2 4 3 3 5 2" xfId="7474"/>
    <cellStyle name="Dziesiętny 2 2 4 3 3 6" xfId="3892"/>
    <cellStyle name="Dziesiętny 2 2 4 3 3 6 2" xfId="8619"/>
    <cellStyle name="Dziesiętny 2 2 4 3 3 7" xfId="5111"/>
    <cellStyle name="Dziesiętny 2 2 4 3 4" xfId="510"/>
    <cellStyle name="Dziesiętny 2 2 4 3 4 2" xfId="1655"/>
    <cellStyle name="Dziesiętny 2 2 4 3 4 2 2" xfId="6384"/>
    <cellStyle name="Dziesiętny 2 2 4 3 4 3" xfId="2875"/>
    <cellStyle name="Dziesiętny 2 2 4 3 4 3 2" xfId="7602"/>
    <cellStyle name="Dziesiętny 2 2 4 3 4 4" xfId="4020"/>
    <cellStyle name="Dziesiętny 2 2 4 3 4 4 2" xfId="8747"/>
    <cellStyle name="Dziesiętny 2 2 4 3 4 5" xfId="5239"/>
    <cellStyle name="Dziesiętny 2 2 4 3 5" xfId="891"/>
    <cellStyle name="Dziesiętny 2 2 4 3 5 2" xfId="2036"/>
    <cellStyle name="Dziesiętny 2 2 4 3 5 2 2" xfId="6765"/>
    <cellStyle name="Dziesiętny 2 2 4 3 5 3" xfId="3256"/>
    <cellStyle name="Dziesiętny 2 2 4 3 5 3 2" xfId="7983"/>
    <cellStyle name="Dziesiętny 2 2 4 3 5 4" xfId="4401"/>
    <cellStyle name="Dziesiętny 2 2 4 3 5 4 2" xfId="9128"/>
    <cellStyle name="Dziesiętny 2 2 4 3 5 5" xfId="5620"/>
    <cellStyle name="Dziesiętny 2 2 4 3 6" xfId="1273"/>
    <cellStyle name="Dziesiętny 2 2 4 3 6 2" xfId="6002"/>
    <cellStyle name="Dziesiętny 2 2 4 3 7" xfId="2493"/>
    <cellStyle name="Dziesiętny 2 2 4 3 7 2" xfId="7220"/>
    <cellStyle name="Dziesiętny 2 2 4 3 8" xfId="3638"/>
    <cellStyle name="Dziesiętny 2 2 4 3 8 2" xfId="8365"/>
    <cellStyle name="Dziesiętny 2 2 4 3 9" xfId="4857"/>
    <cellStyle name="Dziesiętny 2 2 4 4" xfId="172"/>
    <cellStyle name="Dziesiętny 2 2 4 4 2" xfId="555"/>
    <cellStyle name="Dziesiętny 2 2 4 4 2 2" xfId="1700"/>
    <cellStyle name="Dziesiętny 2 2 4 4 2 2 2" xfId="6429"/>
    <cellStyle name="Dziesiętny 2 2 4 4 2 3" xfId="2920"/>
    <cellStyle name="Dziesiętny 2 2 4 4 2 3 2" xfId="7647"/>
    <cellStyle name="Dziesiętny 2 2 4 4 2 4" xfId="4065"/>
    <cellStyle name="Dziesiętny 2 2 4 4 2 4 2" xfId="8792"/>
    <cellStyle name="Dziesiętny 2 2 4 4 2 5" xfId="5284"/>
    <cellStyle name="Dziesiętny 2 2 4 4 3" xfId="936"/>
    <cellStyle name="Dziesiętny 2 2 4 4 3 2" xfId="2081"/>
    <cellStyle name="Dziesiętny 2 2 4 4 3 2 2" xfId="6810"/>
    <cellStyle name="Dziesiętny 2 2 4 4 3 3" xfId="3301"/>
    <cellStyle name="Dziesiętny 2 2 4 4 3 3 2" xfId="8028"/>
    <cellStyle name="Dziesiętny 2 2 4 4 3 4" xfId="4446"/>
    <cellStyle name="Dziesiętny 2 2 4 4 3 4 2" xfId="9173"/>
    <cellStyle name="Dziesiętny 2 2 4 4 3 5" xfId="5665"/>
    <cellStyle name="Dziesiętny 2 2 4 4 4" xfId="1318"/>
    <cellStyle name="Dziesiętny 2 2 4 4 4 2" xfId="6047"/>
    <cellStyle name="Dziesiętny 2 2 4 4 5" xfId="2538"/>
    <cellStyle name="Dziesiętny 2 2 4 4 5 2" xfId="7265"/>
    <cellStyle name="Dziesiętny 2 2 4 4 6" xfId="3683"/>
    <cellStyle name="Dziesiętny 2 2 4 4 6 2" xfId="8410"/>
    <cellStyle name="Dziesiętny 2 2 4 4 7" xfId="4902"/>
    <cellStyle name="Dziesiętny 2 2 4 5" xfId="300"/>
    <cellStyle name="Dziesiętny 2 2 4 5 2" xfId="682"/>
    <cellStyle name="Dziesiętny 2 2 4 5 2 2" xfId="1827"/>
    <cellStyle name="Dziesiętny 2 2 4 5 2 2 2" xfId="6556"/>
    <cellStyle name="Dziesiętny 2 2 4 5 2 3" xfId="3047"/>
    <cellStyle name="Dziesiętny 2 2 4 5 2 3 2" xfId="7774"/>
    <cellStyle name="Dziesiętny 2 2 4 5 2 4" xfId="4192"/>
    <cellStyle name="Dziesiętny 2 2 4 5 2 4 2" xfId="8919"/>
    <cellStyle name="Dziesiętny 2 2 4 5 2 5" xfId="5411"/>
    <cellStyle name="Dziesiętny 2 2 4 5 3" xfId="1063"/>
    <cellStyle name="Dziesiętny 2 2 4 5 3 2" xfId="2208"/>
    <cellStyle name="Dziesiętny 2 2 4 5 3 2 2" xfId="6937"/>
    <cellStyle name="Dziesiętny 2 2 4 5 3 3" xfId="3428"/>
    <cellStyle name="Dziesiętny 2 2 4 5 3 3 2" xfId="8155"/>
    <cellStyle name="Dziesiętny 2 2 4 5 3 4" xfId="4573"/>
    <cellStyle name="Dziesiętny 2 2 4 5 3 4 2" xfId="9300"/>
    <cellStyle name="Dziesiętny 2 2 4 5 3 5" xfId="5792"/>
    <cellStyle name="Dziesiętny 2 2 4 5 4" xfId="1445"/>
    <cellStyle name="Dziesiętny 2 2 4 5 4 2" xfId="6174"/>
    <cellStyle name="Dziesiętny 2 2 4 5 5" xfId="2665"/>
    <cellStyle name="Dziesiętny 2 2 4 5 5 2" xfId="7392"/>
    <cellStyle name="Dziesiętny 2 2 4 5 6" xfId="3810"/>
    <cellStyle name="Dziesiętny 2 2 4 5 6 2" xfId="8537"/>
    <cellStyle name="Dziesiętny 2 2 4 5 7" xfId="5029"/>
    <cellStyle name="Dziesiętny 2 2 4 6" xfId="428"/>
    <cellStyle name="Dziesiętny 2 2 4 6 2" xfId="1573"/>
    <cellStyle name="Dziesiętny 2 2 4 6 2 2" xfId="6302"/>
    <cellStyle name="Dziesiętny 2 2 4 6 3" xfId="2793"/>
    <cellStyle name="Dziesiętny 2 2 4 6 3 2" xfId="7520"/>
    <cellStyle name="Dziesiętny 2 2 4 6 4" xfId="3938"/>
    <cellStyle name="Dziesiętny 2 2 4 6 4 2" xfId="8665"/>
    <cellStyle name="Dziesiętny 2 2 4 6 5" xfId="5157"/>
    <cellStyle name="Dziesiętny 2 2 4 7" xfId="809"/>
    <cellStyle name="Dziesiętny 2 2 4 7 2" xfId="1954"/>
    <cellStyle name="Dziesiętny 2 2 4 7 2 2" xfId="6683"/>
    <cellStyle name="Dziesiętny 2 2 4 7 3" xfId="3174"/>
    <cellStyle name="Dziesiętny 2 2 4 7 3 2" xfId="7901"/>
    <cellStyle name="Dziesiętny 2 2 4 7 4" xfId="4319"/>
    <cellStyle name="Dziesiętny 2 2 4 7 4 2" xfId="9046"/>
    <cellStyle name="Dziesiętny 2 2 4 7 5" xfId="5538"/>
    <cellStyle name="Dziesiętny 2 2 4 8" xfId="1191"/>
    <cellStyle name="Dziesiętny 2 2 4 8 2" xfId="5920"/>
    <cellStyle name="Dziesiętny 2 2 4 9" xfId="2411"/>
    <cellStyle name="Dziesiętny 2 2 4 9 2" xfId="7138"/>
    <cellStyle name="Dziesiętny 2 2 5" xfId="63"/>
    <cellStyle name="Dziesiętny 2 2 5 10" xfId="4796"/>
    <cellStyle name="Dziesiętny 2 2 5 2" xfId="193"/>
    <cellStyle name="Dziesiętny 2 2 5 2 2" xfId="576"/>
    <cellStyle name="Dziesiętny 2 2 5 2 2 2" xfId="2322"/>
    <cellStyle name="Dziesiętny 2 2 5 2 2 2 2" xfId="4687"/>
    <cellStyle name="Dziesiętny 2 2 5 2 2 2 2 2" xfId="9414"/>
    <cellStyle name="Dziesiętny 2 2 5 2 2 2 3" xfId="7051"/>
    <cellStyle name="Dziesiętny 2 2 5 2 2 3" xfId="1721"/>
    <cellStyle name="Dziesiętny 2 2 5 2 2 3 2" xfId="6450"/>
    <cellStyle name="Dziesiętny 2 2 5 2 2 4" xfId="2941"/>
    <cellStyle name="Dziesiętny 2 2 5 2 2 4 2" xfId="7668"/>
    <cellStyle name="Dziesiętny 2 2 5 2 2 5" xfId="4086"/>
    <cellStyle name="Dziesiętny 2 2 5 2 2 5 2" xfId="8813"/>
    <cellStyle name="Dziesiętny 2 2 5 2 2 6" xfId="5305"/>
    <cellStyle name="Dziesiętny 2 2 5 2 3" xfId="957"/>
    <cellStyle name="Dziesiętny 2 2 5 2 3 2" xfId="2102"/>
    <cellStyle name="Dziesiętny 2 2 5 2 3 2 2" xfId="6831"/>
    <cellStyle name="Dziesiętny 2 2 5 2 3 3" xfId="3322"/>
    <cellStyle name="Dziesiętny 2 2 5 2 3 3 2" xfId="8049"/>
    <cellStyle name="Dziesiętny 2 2 5 2 3 4" xfId="4467"/>
    <cellStyle name="Dziesiętny 2 2 5 2 3 4 2" xfId="9194"/>
    <cellStyle name="Dziesiętny 2 2 5 2 3 5" xfId="5686"/>
    <cellStyle name="Dziesiętny 2 2 5 2 4" xfId="2321"/>
    <cellStyle name="Dziesiętny 2 2 5 2 4 2" xfId="4686"/>
    <cellStyle name="Dziesiętny 2 2 5 2 4 2 2" xfId="9413"/>
    <cellStyle name="Dziesiętny 2 2 5 2 4 3" xfId="7050"/>
    <cellStyle name="Dziesiętny 2 2 5 2 5" xfId="1339"/>
    <cellStyle name="Dziesiętny 2 2 5 2 5 2" xfId="6068"/>
    <cellStyle name="Dziesiętny 2 2 5 2 6" xfId="2559"/>
    <cellStyle name="Dziesiętny 2 2 5 2 6 2" xfId="7286"/>
    <cellStyle name="Dziesiętny 2 2 5 2 7" xfId="3704"/>
    <cellStyle name="Dziesiętny 2 2 5 2 7 2" xfId="8431"/>
    <cellStyle name="Dziesiętny 2 2 5 2 8" xfId="4923"/>
    <cellStyle name="Dziesiętny 2 2 5 3" xfId="321"/>
    <cellStyle name="Dziesiętny 2 2 5 3 2" xfId="703"/>
    <cellStyle name="Dziesiętny 2 2 5 3 2 2" xfId="2324"/>
    <cellStyle name="Dziesiętny 2 2 5 3 2 2 2" xfId="4689"/>
    <cellStyle name="Dziesiętny 2 2 5 3 2 2 2 2" xfId="9416"/>
    <cellStyle name="Dziesiętny 2 2 5 3 2 2 3" xfId="7053"/>
    <cellStyle name="Dziesiętny 2 2 5 3 2 3" xfId="1848"/>
    <cellStyle name="Dziesiętny 2 2 5 3 2 3 2" xfId="6577"/>
    <cellStyle name="Dziesiętny 2 2 5 3 2 4" xfId="3068"/>
    <cellStyle name="Dziesiętny 2 2 5 3 2 4 2" xfId="7795"/>
    <cellStyle name="Dziesiętny 2 2 5 3 2 5" xfId="4213"/>
    <cellStyle name="Dziesiętny 2 2 5 3 2 5 2" xfId="8940"/>
    <cellStyle name="Dziesiętny 2 2 5 3 2 6" xfId="5432"/>
    <cellStyle name="Dziesiętny 2 2 5 3 3" xfId="1084"/>
    <cellStyle name="Dziesiętny 2 2 5 3 3 2" xfId="2229"/>
    <cellStyle name="Dziesiętny 2 2 5 3 3 2 2" xfId="6958"/>
    <cellStyle name="Dziesiętny 2 2 5 3 3 3" xfId="3449"/>
    <cellStyle name="Dziesiętny 2 2 5 3 3 3 2" xfId="8176"/>
    <cellStyle name="Dziesiętny 2 2 5 3 3 4" xfId="4594"/>
    <cellStyle name="Dziesiętny 2 2 5 3 3 4 2" xfId="9321"/>
    <cellStyle name="Dziesiętny 2 2 5 3 3 5" xfId="5813"/>
    <cellStyle name="Dziesiętny 2 2 5 3 4" xfId="2323"/>
    <cellStyle name="Dziesiętny 2 2 5 3 4 2" xfId="4688"/>
    <cellStyle name="Dziesiętny 2 2 5 3 4 2 2" xfId="9415"/>
    <cellStyle name="Dziesiętny 2 2 5 3 4 3" xfId="7052"/>
    <cellStyle name="Dziesiętny 2 2 5 3 5" xfId="1466"/>
    <cellStyle name="Dziesiętny 2 2 5 3 5 2" xfId="6195"/>
    <cellStyle name="Dziesiętny 2 2 5 3 6" xfId="2686"/>
    <cellStyle name="Dziesiętny 2 2 5 3 6 2" xfId="7413"/>
    <cellStyle name="Dziesiętny 2 2 5 3 7" xfId="3831"/>
    <cellStyle name="Dziesiętny 2 2 5 3 7 2" xfId="8558"/>
    <cellStyle name="Dziesiętny 2 2 5 3 8" xfId="5050"/>
    <cellStyle name="Dziesiętny 2 2 5 4" xfId="449"/>
    <cellStyle name="Dziesiętny 2 2 5 4 2" xfId="2325"/>
    <cellStyle name="Dziesiętny 2 2 5 4 2 2" xfId="4690"/>
    <cellStyle name="Dziesiętny 2 2 5 4 2 2 2" xfId="9417"/>
    <cellStyle name="Dziesiętny 2 2 5 4 2 3" xfId="7054"/>
    <cellStyle name="Dziesiętny 2 2 5 4 3" xfId="1594"/>
    <cellStyle name="Dziesiętny 2 2 5 4 3 2" xfId="6323"/>
    <cellStyle name="Dziesiętny 2 2 5 4 4" xfId="2814"/>
    <cellStyle name="Dziesiętny 2 2 5 4 4 2" xfId="7541"/>
    <cellStyle name="Dziesiętny 2 2 5 4 5" xfId="3959"/>
    <cellStyle name="Dziesiętny 2 2 5 4 5 2" xfId="8686"/>
    <cellStyle name="Dziesiętny 2 2 5 4 6" xfId="5178"/>
    <cellStyle name="Dziesiętny 2 2 5 5" xfId="830"/>
    <cellStyle name="Dziesiętny 2 2 5 5 2" xfId="1975"/>
    <cellStyle name="Dziesiętny 2 2 5 5 2 2" xfId="6704"/>
    <cellStyle name="Dziesiętny 2 2 5 5 3" xfId="3195"/>
    <cellStyle name="Dziesiętny 2 2 5 5 3 2" xfId="7922"/>
    <cellStyle name="Dziesiętny 2 2 5 5 4" xfId="4340"/>
    <cellStyle name="Dziesiętny 2 2 5 5 4 2" xfId="9067"/>
    <cellStyle name="Dziesiętny 2 2 5 5 5" xfId="5559"/>
    <cellStyle name="Dziesiętny 2 2 5 6" xfId="2320"/>
    <cellStyle name="Dziesiętny 2 2 5 6 2" xfId="4685"/>
    <cellStyle name="Dziesiętny 2 2 5 6 2 2" xfId="9412"/>
    <cellStyle name="Dziesiętny 2 2 5 6 3" xfId="7049"/>
    <cellStyle name="Dziesiętny 2 2 5 7" xfId="1212"/>
    <cellStyle name="Dziesiętny 2 2 5 7 2" xfId="5941"/>
    <cellStyle name="Dziesiętny 2 2 5 8" xfId="2432"/>
    <cellStyle name="Dziesiętny 2 2 5 8 2" xfId="7159"/>
    <cellStyle name="Dziesiętny 2 2 5 9" xfId="3577"/>
    <cellStyle name="Dziesiętny 2 2 5 9 2" xfId="8304"/>
    <cellStyle name="Dziesiętny 2 2 6" xfId="104"/>
    <cellStyle name="Dziesiętny 2 2 6 2" xfId="234"/>
    <cellStyle name="Dziesiętny 2 2 6 2 2" xfId="617"/>
    <cellStyle name="Dziesiętny 2 2 6 2 2 2" xfId="1762"/>
    <cellStyle name="Dziesiętny 2 2 6 2 2 2 2" xfId="6491"/>
    <cellStyle name="Dziesiętny 2 2 6 2 2 3" xfId="2982"/>
    <cellStyle name="Dziesiętny 2 2 6 2 2 3 2" xfId="7709"/>
    <cellStyle name="Dziesiętny 2 2 6 2 2 4" xfId="4127"/>
    <cellStyle name="Dziesiętny 2 2 6 2 2 4 2" xfId="8854"/>
    <cellStyle name="Dziesiętny 2 2 6 2 2 5" xfId="5346"/>
    <cellStyle name="Dziesiętny 2 2 6 2 3" xfId="998"/>
    <cellStyle name="Dziesiętny 2 2 6 2 3 2" xfId="2143"/>
    <cellStyle name="Dziesiętny 2 2 6 2 3 2 2" xfId="6872"/>
    <cellStyle name="Dziesiętny 2 2 6 2 3 3" xfId="3363"/>
    <cellStyle name="Dziesiętny 2 2 6 2 3 3 2" xfId="8090"/>
    <cellStyle name="Dziesiętny 2 2 6 2 3 4" xfId="4508"/>
    <cellStyle name="Dziesiętny 2 2 6 2 3 4 2" xfId="9235"/>
    <cellStyle name="Dziesiętny 2 2 6 2 3 5" xfId="5727"/>
    <cellStyle name="Dziesiętny 2 2 6 2 4" xfId="1380"/>
    <cellStyle name="Dziesiętny 2 2 6 2 4 2" xfId="6109"/>
    <cellStyle name="Dziesiętny 2 2 6 2 5" xfId="2600"/>
    <cellStyle name="Dziesiętny 2 2 6 2 5 2" xfId="7327"/>
    <cellStyle name="Dziesiętny 2 2 6 2 6" xfId="3745"/>
    <cellStyle name="Dziesiętny 2 2 6 2 6 2" xfId="8472"/>
    <cellStyle name="Dziesiętny 2 2 6 2 7" xfId="4964"/>
    <cellStyle name="Dziesiętny 2 2 6 3" xfId="362"/>
    <cellStyle name="Dziesiętny 2 2 6 3 2" xfId="744"/>
    <cellStyle name="Dziesiętny 2 2 6 3 2 2" xfId="1889"/>
    <cellStyle name="Dziesiętny 2 2 6 3 2 2 2" xfId="6618"/>
    <cellStyle name="Dziesiętny 2 2 6 3 2 3" xfId="3109"/>
    <cellStyle name="Dziesiętny 2 2 6 3 2 3 2" xfId="7836"/>
    <cellStyle name="Dziesiętny 2 2 6 3 2 4" xfId="4254"/>
    <cellStyle name="Dziesiętny 2 2 6 3 2 4 2" xfId="8981"/>
    <cellStyle name="Dziesiętny 2 2 6 3 2 5" xfId="5473"/>
    <cellStyle name="Dziesiętny 2 2 6 3 3" xfId="1125"/>
    <cellStyle name="Dziesiętny 2 2 6 3 3 2" xfId="2270"/>
    <cellStyle name="Dziesiętny 2 2 6 3 3 2 2" xfId="6999"/>
    <cellStyle name="Dziesiętny 2 2 6 3 3 3" xfId="3490"/>
    <cellStyle name="Dziesiętny 2 2 6 3 3 3 2" xfId="8217"/>
    <cellStyle name="Dziesiętny 2 2 6 3 3 4" xfId="4635"/>
    <cellStyle name="Dziesiętny 2 2 6 3 3 4 2" xfId="9362"/>
    <cellStyle name="Dziesiętny 2 2 6 3 3 5" xfId="5854"/>
    <cellStyle name="Dziesiętny 2 2 6 3 4" xfId="1507"/>
    <cellStyle name="Dziesiętny 2 2 6 3 4 2" xfId="6236"/>
    <cellStyle name="Dziesiętny 2 2 6 3 5" xfId="2727"/>
    <cellStyle name="Dziesiętny 2 2 6 3 5 2" xfId="7454"/>
    <cellStyle name="Dziesiętny 2 2 6 3 6" xfId="3872"/>
    <cellStyle name="Dziesiętny 2 2 6 3 6 2" xfId="8599"/>
    <cellStyle name="Dziesiętny 2 2 6 3 7" xfId="5091"/>
    <cellStyle name="Dziesiętny 2 2 6 4" xfId="490"/>
    <cellStyle name="Dziesiętny 2 2 6 4 2" xfId="1635"/>
    <cellStyle name="Dziesiętny 2 2 6 4 2 2" xfId="6364"/>
    <cellStyle name="Dziesiętny 2 2 6 4 3" xfId="2855"/>
    <cellStyle name="Dziesiętny 2 2 6 4 3 2" xfId="7582"/>
    <cellStyle name="Dziesiętny 2 2 6 4 4" xfId="4000"/>
    <cellStyle name="Dziesiętny 2 2 6 4 4 2" xfId="8727"/>
    <cellStyle name="Dziesiętny 2 2 6 4 5" xfId="5219"/>
    <cellStyle name="Dziesiętny 2 2 6 5" xfId="871"/>
    <cellStyle name="Dziesiętny 2 2 6 5 2" xfId="2016"/>
    <cellStyle name="Dziesiętny 2 2 6 5 2 2" xfId="6745"/>
    <cellStyle name="Dziesiętny 2 2 6 5 3" xfId="3236"/>
    <cellStyle name="Dziesiętny 2 2 6 5 3 2" xfId="7963"/>
    <cellStyle name="Dziesiętny 2 2 6 5 4" xfId="4381"/>
    <cellStyle name="Dziesiętny 2 2 6 5 4 2" xfId="9108"/>
    <cellStyle name="Dziesiętny 2 2 6 5 5" xfId="5600"/>
    <cellStyle name="Dziesiętny 2 2 6 6" xfId="1253"/>
    <cellStyle name="Dziesiętny 2 2 6 6 2" xfId="5982"/>
    <cellStyle name="Dziesiętny 2 2 6 7" xfId="2473"/>
    <cellStyle name="Dziesiętny 2 2 6 7 2" xfId="7200"/>
    <cellStyle name="Dziesiętny 2 2 6 8" xfId="3618"/>
    <cellStyle name="Dziesiętny 2 2 6 8 2" xfId="8345"/>
    <cellStyle name="Dziesiętny 2 2 6 9" xfId="4837"/>
    <cellStyle name="Dziesiętny 2 2 7" xfId="152"/>
    <cellStyle name="Dziesiętny 2 2 7 2" xfId="535"/>
    <cellStyle name="Dziesiętny 2 2 7 2 2" xfId="1680"/>
    <cellStyle name="Dziesiętny 2 2 7 2 2 2" xfId="6409"/>
    <cellStyle name="Dziesiętny 2 2 7 2 3" xfId="2900"/>
    <cellStyle name="Dziesiętny 2 2 7 2 3 2" xfId="7627"/>
    <cellStyle name="Dziesiętny 2 2 7 2 4" xfId="4045"/>
    <cellStyle name="Dziesiętny 2 2 7 2 4 2" xfId="8772"/>
    <cellStyle name="Dziesiętny 2 2 7 2 5" xfId="5264"/>
    <cellStyle name="Dziesiętny 2 2 7 3" xfId="916"/>
    <cellStyle name="Dziesiętny 2 2 7 3 2" xfId="2061"/>
    <cellStyle name="Dziesiętny 2 2 7 3 2 2" xfId="6790"/>
    <cellStyle name="Dziesiętny 2 2 7 3 3" xfId="3281"/>
    <cellStyle name="Dziesiętny 2 2 7 3 3 2" xfId="8008"/>
    <cellStyle name="Dziesiętny 2 2 7 3 4" xfId="4426"/>
    <cellStyle name="Dziesiętny 2 2 7 3 4 2" xfId="9153"/>
    <cellStyle name="Dziesiętny 2 2 7 3 5" xfId="5645"/>
    <cellStyle name="Dziesiętny 2 2 7 4" xfId="1298"/>
    <cellStyle name="Dziesiętny 2 2 7 4 2" xfId="6027"/>
    <cellStyle name="Dziesiętny 2 2 7 5" xfId="2518"/>
    <cellStyle name="Dziesiętny 2 2 7 5 2" xfId="7245"/>
    <cellStyle name="Dziesiętny 2 2 7 6" xfId="3663"/>
    <cellStyle name="Dziesiętny 2 2 7 6 2" xfId="8390"/>
    <cellStyle name="Dziesiętny 2 2 7 7" xfId="4882"/>
    <cellStyle name="Dziesiętny 2 2 8" xfId="280"/>
    <cellStyle name="Dziesiętny 2 2 8 2" xfId="662"/>
    <cellStyle name="Dziesiętny 2 2 8 2 2" xfId="1807"/>
    <cellStyle name="Dziesiętny 2 2 8 2 2 2" xfId="6536"/>
    <cellStyle name="Dziesiętny 2 2 8 2 3" xfId="3027"/>
    <cellStyle name="Dziesiętny 2 2 8 2 3 2" xfId="7754"/>
    <cellStyle name="Dziesiętny 2 2 8 2 4" xfId="4172"/>
    <cellStyle name="Dziesiętny 2 2 8 2 4 2" xfId="8899"/>
    <cellStyle name="Dziesiętny 2 2 8 2 5" xfId="5391"/>
    <cellStyle name="Dziesiętny 2 2 8 3" xfId="1043"/>
    <cellStyle name="Dziesiętny 2 2 8 3 2" xfId="2188"/>
    <cellStyle name="Dziesiętny 2 2 8 3 2 2" xfId="6917"/>
    <cellStyle name="Dziesiętny 2 2 8 3 3" xfId="3408"/>
    <cellStyle name="Dziesiętny 2 2 8 3 3 2" xfId="8135"/>
    <cellStyle name="Dziesiętny 2 2 8 3 4" xfId="4553"/>
    <cellStyle name="Dziesiętny 2 2 8 3 4 2" xfId="9280"/>
    <cellStyle name="Dziesiętny 2 2 8 3 5" xfId="5772"/>
    <cellStyle name="Dziesiętny 2 2 8 4" xfId="1425"/>
    <cellStyle name="Dziesiętny 2 2 8 4 2" xfId="6154"/>
    <cellStyle name="Dziesiętny 2 2 8 5" xfId="2645"/>
    <cellStyle name="Dziesiętny 2 2 8 5 2" xfId="7372"/>
    <cellStyle name="Dziesiętny 2 2 8 6" xfId="3790"/>
    <cellStyle name="Dziesiętny 2 2 8 6 2" xfId="8517"/>
    <cellStyle name="Dziesiętny 2 2 8 7" xfId="5009"/>
    <cellStyle name="Dziesiętny 2 2 9" xfId="408"/>
    <cellStyle name="Dziesiętny 2 2 9 2" xfId="1553"/>
    <cellStyle name="Dziesiętny 2 2 9 2 2" xfId="6282"/>
    <cellStyle name="Dziesiętny 2 2 9 3" xfId="2773"/>
    <cellStyle name="Dziesiętny 2 2 9 3 2" xfId="7500"/>
    <cellStyle name="Dziesiętny 2 2 9 4" xfId="3918"/>
    <cellStyle name="Dziesiętny 2 2 9 4 2" xfId="8645"/>
    <cellStyle name="Dziesiętny 2 2 9 5" xfId="5137"/>
    <cellStyle name="Dziesiętny 2 3" xfId="19"/>
    <cellStyle name="Dziesiętny 2 3 10" xfId="1174"/>
    <cellStyle name="Dziesiętny 2 3 10 2" xfId="5903"/>
    <cellStyle name="Dziesiętny 2 3 11" xfId="2395"/>
    <cellStyle name="Dziesiętny 2 3 11 2" xfId="7122"/>
    <cellStyle name="Dziesiętny 2 3 12" xfId="3539"/>
    <cellStyle name="Dziesiętny 2 3 12 2" xfId="8266"/>
    <cellStyle name="Dziesiętny 2 3 13" xfId="4758"/>
    <cellStyle name="Dziesiętny 2 3 2" xfId="30"/>
    <cellStyle name="Dziesiętny 2 3 2 10" xfId="2404"/>
    <cellStyle name="Dziesiętny 2 3 2 10 2" xfId="7131"/>
    <cellStyle name="Dziesiętny 2 3 2 11" xfId="3549"/>
    <cellStyle name="Dziesiętny 2 3 2 11 2" xfId="8276"/>
    <cellStyle name="Dziesiętny 2 3 2 12" xfId="4768"/>
    <cellStyle name="Dziesiętny 2 3 2 2" xfId="52"/>
    <cellStyle name="Dziesiętny 2 3 2 2 10" xfId="3569"/>
    <cellStyle name="Dziesiętny 2 3 2 2 10 2" xfId="8296"/>
    <cellStyle name="Dziesiętny 2 3 2 2 11" xfId="4788"/>
    <cellStyle name="Dziesiętny 2 3 2 2 2" xfId="96"/>
    <cellStyle name="Dziesiętny 2 3 2 2 2 2" xfId="226"/>
    <cellStyle name="Dziesiętny 2 3 2 2 2 2 2" xfId="609"/>
    <cellStyle name="Dziesiętny 2 3 2 2 2 2 2 2" xfId="1754"/>
    <cellStyle name="Dziesiętny 2 3 2 2 2 2 2 2 2" xfId="6483"/>
    <cellStyle name="Dziesiętny 2 3 2 2 2 2 2 3" xfId="2974"/>
    <cellStyle name="Dziesiętny 2 3 2 2 2 2 2 3 2" xfId="7701"/>
    <cellStyle name="Dziesiętny 2 3 2 2 2 2 2 4" xfId="4119"/>
    <cellStyle name="Dziesiętny 2 3 2 2 2 2 2 4 2" xfId="8846"/>
    <cellStyle name="Dziesiętny 2 3 2 2 2 2 2 5" xfId="5338"/>
    <cellStyle name="Dziesiętny 2 3 2 2 2 2 3" xfId="990"/>
    <cellStyle name="Dziesiętny 2 3 2 2 2 2 3 2" xfId="2135"/>
    <cellStyle name="Dziesiętny 2 3 2 2 2 2 3 2 2" xfId="6864"/>
    <cellStyle name="Dziesiętny 2 3 2 2 2 2 3 3" xfId="3355"/>
    <cellStyle name="Dziesiętny 2 3 2 2 2 2 3 3 2" xfId="8082"/>
    <cellStyle name="Dziesiętny 2 3 2 2 2 2 3 4" xfId="4500"/>
    <cellStyle name="Dziesiętny 2 3 2 2 2 2 3 4 2" xfId="9227"/>
    <cellStyle name="Dziesiętny 2 3 2 2 2 2 3 5" xfId="5719"/>
    <cellStyle name="Dziesiętny 2 3 2 2 2 2 4" xfId="1372"/>
    <cellStyle name="Dziesiętny 2 3 2 2 2 2 4 2" xfId="6101"/>
    <cellStyle name="Dziesiętny 2 3 2 2 2 2 5" xfId="2592"/>
    <cellStyle name="Dziesiętny 2 3 2 2 2 2 5 2" xfId="7319"/>
    <cellStyle name="Dziesiętny 2 3 2 2 2 2 6" xfId="3737"/>
    <cellStyle name="Dziesiętny 2 3 2 2 2 2 6 2" xfId="8464"/>
    <cellStyle name="Dziesiętny 2 3 2 2 2 2 7" xfId="4956"/>
    <cellStyle name="Dziesiętny 2 3 2 2 2 3" xfId="354"/>
    <cellStyle name="Dziesiętny 2 3 2 2 2 3 2" xfId="736"/>
    <cellStyle name="Dziesiętny 2 3 2 2 2 3 2 2" xfId="1881"/>
    <cellStyle name="Dziesiętny 2 3 2 2 2 3 2 2 2" xfId="6610"/>
    <cellStyle name="Dziesiętny 2 3 2 2 2 3 2 3" xfId="3101"/>
    <cellStyle name="Dziesiętny 2 3 2 2 2 3 2 3 2" xfId="7828"/>
    <cellStyle name="Dziesiętny 2 3 2 2 2 3 2 4" xfId="4246"/>
    <cellStyle name="Dziesiętny 2 3 2 2 2 3 2 4 2" xfId="8973"/>
    <cellStyle name="Dziesiętny 2 3 2 2 2 3 2 5" xfId="5465"/>
    <cellStyle name="Dziesiętny 2 3 2 2 2 3 3" xfId="1117"/>
    <cellStyle name="Dziesiętny 2 3 2 2 2 3 3 2" xfId="2262"/>
    <cellStyle name="Dziesiętny 2 3 2 2 2 3 3 2 2" xfId="6991"/>
    <cellStyle name="Dziesiętny 2 3 2 2 2 3 3 3" xfId="3482"/>
    <cellStyle name="Dziesiętny 2 3 2 2 2 3 3 3 2" xfId="8209"/>
    <cellStyle name="Dziesiętny 2 3 2 2 2 3 3 4" xfId="4627"/>
    <cellStyle name="Dziesiętny 2 3 2 2 2 3 3 4 2" xfId="9354"/>
    <cellStyle name="Dziesiętny 2 3 2 2 2 3 3 5" xfId="5846"/>
    <cellStyle name="Dziesiętny 2 3 2 2 2 3 4" xfId="1499"/>
    <cellStyle name="Dziesiętny 2 3 2 2 2 3 4 2" xfId="6228"/>
    <cellStyle name="Dziesiętny 2 3 2 2 2 3 5" xfId="2719"/>
    <cellStyle name="Dziesiętny 2 3 2 2 2 3 5 2" xfId="7446"/>
    <cellStyle name="Dziesiętny 2 3 2 2 2 3 6" xfId="3864"/>
    <cellStyle name="Dziesiętny 2 3 2 2 2 3 6 2" xfId="8591"/>
    <cellStyle name="Dziesiętny 2 3 2 2 2 3 7" xfId="5083"/>
    <cellStyle name="Dziesiętny 2 3 2 2 2 4" xfId="482"/>
    <cellStyle name="Dziesiętny 2 3 2 2 2 4 2" xfId="1627"/>
    <cellStyle name="Dziesiętny 2 3 2 2 2 4 2 2" xfId="6356"/>
    <cellStyle name="Dziesiętny 2 3 2 2 2 4 3" xfId="2847"/>
    <cellStyle name="Dziesiętny 2 3 2 2 2 4 3 2" xfId="7574"/>
    <cellStyle name="Dziesiętny 2 3 2 2 2 4 4" xfId="3992"/>
    <cellStyle name="Dziesiętny 2 3 2 2 2 4 4 2" xfId="8719"/>
    <cellStyle name="Dziesiętny 2 3 2 2 2 4 5" xfId="5211"/>
    <cellStyle name="Dziesiętny 2 3 2 2 2 5" xfId="863"/>
    <cellStyle name="Dziesiętny 2 3 2 2 2 5 2" xfId="2008"/>
    <cellStyle name="Dziesiętny 2 3 2 2 2 5 2 2" xfId="6737"/>
    <cellStyle name="Dziesiętny 2 3 2 2 2 5 3" xfId="3228"/>
    <cellStyle name="Dziesiętny 2 3 2 2 2 5 3 2" xfId="7955"/>
    <cellStyle name="Dziesiętny 2 3 2 2 2 5 4" xfId="4373"/>
    <cellStyle name="Dziesiętny 2 3 2 2 2 5 4 2" xfId="9100"/>
    <cellStyle name="Dziesiętny 2 3 2 2 2 5 5" xfId="5592"/>
    <cellStyle name="Dziesiętny 2 3 2 2 2 6" xfId="1245"/>
    <cellStyle name="Dziesiętny 2 3 2 2 2 6 2" xfId="5974"/>
    <cellStyle name="Dziesiętny 2 3 2 2 2 7" xfId="2465"/>
    <cellStyle name="Dziesiętny 2 3 2 2 2 7 2" xfId="7192"/>
    <cellStyle name="Dziesiętny 2 3 2 2 2 8" xfId="3610"/>
    <cellStyle name="Dziesiętny 2 3 2 2 2 8 2" xfId="8337"/>
    <cellStyle name="Dziesiętny 2 3 2 2 2 9" xfId="4829"/>
    <cellStyle name="Dziesiętny 2 3 2 2 3" xfId="137"/>
    <cellStyle name="Dziesiętny 2 3 2 2 3 2" xfId="267"/>
    <cellStyle name="Dziesiętny 2 3 2 2 3 2 2" xfId="650"/>
    <cellStyle name="Dziesiętny 2 3 2 2 3 2 2 2" xfId="1795"/>
    <cellStyle name="Dziesiętny 2 3 2 2 3 2 2 2 2" xfId="6524"/>
    <cellStyle name="Dziesiętny 2 3 2 2 3 2 2 3" xfId="3015"/>
    <cellStyle name="Dziesiętny 2 3 2 2 3 2 2 3 2" xfId="7742"/>
    <cellStyle name="Dziesiętny 2 3 2 2 3 2 2 4" xfId="4160"/>
    <cellStyle name="Dziesiętny 2 3 2 2 3 2 2 4 2" xfId="8887"/>
    <cellStyle name="Dziesiętny 2 3 2 2 3 2 2 5" xfId="5379"/>
    <cellStyle name="Dziesiętny 2 3 2 2 3 2 3" xfId="1031"/>
    <cellStyle name="Dziesiętny 2 3 2 2 3 2 3 2" xfId="2176"/>
    <cellStyle name="Dziesiętny 2 3 2 2 3 2 3 2 2" xfId="6905"/>
    <cellStyle name="Dziesiętny 2 3 2 2 3 2 3 3" xfId="3396"/>
    <cellStyle name="Dziesiętny 2 3 2 2 3 2 3 3 2" xfId="8123"/>
    <cellStyle name="Dziesiętny 2 3 2 2 3 2 3 4" xfId="4541"/>
    <cellStyle name="Dziesiętny 2 3 2 2 3 2 3 4 2" xfId="9268"/>
    <cellStyle name="Dziesiętny 2 3 2 2 3 2 3 5" xfId="5760"/>
    <cellStyle name="Dziesiętny 2 3 2 2 3 2 4" xfId="1413"/>
    <cellStyle name="Dziesiętny 2 3 2 2 3 2 4 2" xfId="6142"/>
    <cellStyle name="Dziesiętny 2 3 2 2 3 2 5" xfId="2633"/>
    <cellStyle name="Dziesiętny 2 3 2 2 3 2 5 2" xfId="7360"/>
    <cellStyle name="Dziesiętny 2 3 2 2 3 2 6" xfId="3778"/>
    <cellStyle name="Dziesiętny 2 3 2 2 3 2 6 2" xfId="8505"/>
    <cellStyle name="Dziesiętny 2 3 2 2 3 2 7" xfId="4997"/>
    <cellStyle name="Dziesiętny 2 3 2 2 3 3" xfId="395"/>
    <cellStyle name="Dziesiętny 2 3 2 2 3 3 2" xfId="777"/>
    <cellStyle name="Dziesiętny 2 3 2 2 3 3 2 2" xfId="1922"/>
    <cellStyle name="Dziesiętny 2 3 2 2 3 3 2 2 2" xfId="6651"/>
    <cellStyle name="Dziesiętny 2 3 2 2 3 3 2 3" xfId="3142"/>
    <cellStyle name="Dziesiętny 2 3 2 2 3 3 2 3 2" xfId="7869"/>
    <cellStyle name="Dziesiętny 2 3 2 2 3 3 2 4" xfId="4287"/>
    <cellStyle name="Dziesiętny 2 3 2 2 3 3 2 4 2" xfId="9014"/>
    <cellStyle name="Dziesiętny 2 3 2 2 3 3 2 5" xfId="5506"/>
    <cellStyle name="Dziesiętny 2 3 2 2 3 3 3" xfId="1158"/>
    <cellStyle name="Dziesiętny 2 3 2 2 3 3 3 2" xfId="2303"/>
    <cellStyle name="Dziesiętny 2 3 2 2 3 3 3 2 2" xfId="7032"/>
    <cellStyle name="Dziesiętny 2 3 2 2 3 3 3 3" xfId="3523"/>
    <cellStyle name="Dziesiętny 2 3 2 2 3 3 3 3 2" xfId="8250"/>
    <cellStyle name="Dziesiętny 2 3 2 2 3 3 3 4" xfId="4668"/>
    <cellStyle name="Dziesiętny 2 3 2 2 3 3 3 4 2" xfId="9395"/>
    <cellStyle name="Dziesiętny 2 3 2 2 3 3 3 5" xfId="5887"/>
    <cellStyle name="Dziesiętny 2 3 2 2 3 3 4" xfId="1540"/>
    <cellStyle name="Dziesiętny 2 3 2 2 3 3 4 2" xfId="6269"/>
    <cellStyle name="Dziesiętny 2 3 2 2 3 3 5" xfId="2760"/>
    <cellStyle name="Dziesiętny 2 3 2 2 3 3 5 2" xfId="7487"/>
    <cellStyle name="Dziesiętny 2 3 2 2 3 3 6" xfId="3905"/>
    <cellStyle name="Dziesiętny 2 3 2 2 3 3 6 2" xfId="8632"/>
    <cellStyle name="Dziesiętny 2 3 2 2 3 3 7" xfId="5124"/>
    <cellStyle name="Dziesiętny 2 3 2 2 3 4" xfId="523"/>
    <cellStyle name="Dziesiętny 2 3 2 2 3 4 2" xfId="1668"/>
    <cellStyle name="Dziesiętny 2 3 2 2 3 4 2 2" xfId="6397"/>
    <cellStyle name="Dziesiętny 2 3 2 2 3 4 3" xfId="2888"/>
    <cellStyle name="Dziesiętny 2 3 2 2 3 4 3 2" xfId="7615"/>
    <cellStyle name="Dziesiętny 2 3 2 2 3 4 4" xfId="4033"/>
    <cellStyle name="Dziesiętny 2 3 2 2 3 4 4 2" xfId="8760"/>
    <cellStyle name="Dziesiętny 2 3 2 2 3 4 5" xfId="5252"/>
    <cellStyle name="Dziesiętny 2 3 2 2 3 5" xfId="904"/>
    <cellStyle name="Dziesiętny 2 3 2 2 3 5 2" xfId="2049"/>
    <cellStyle name="Dziesiętny 2 3 2 2 3 5 2 2" xfId="6778"/>
    <cellStyle name="Dziesiętny 2 3 2 2 3 5 3" xfId="3269"/>
    <cellStyle name="Dziesiętny 2 3 2 2 3 5 3 2" xfId="7996"/>
    <cellStyle name="Dziesiętny 2 3 2 2 3 5 4" xfId="4414"/>
    <cellStyle name="Dziesiętny 2 3 2 2 3 5 4 2" xfId="9141"/>
    <cellStyle name="Dziesiętny 2 3 2 2 3 5 5" xfId="5633"/>
    <cellStyle name="Dziesiętny 2 3 2 2 3 6" xfId="1286"/>
    <cellStyle name="Dziesiętny 2 3 2 2 3 6 2" xfId="6015"/>
    <cellStyle name="Dziesiętny 2 3 2 2 3 7" xfId="2506"/>
    <cellStyle name="Dziesiętny 2 3 2 2 3 7 2" xfId="7233"/>
    <cellStyle name="Dziesiętny 2 3 2 2 3 8" xfId="3651"/>
    <cellStyle name="Dziesiętny 2 3 2 2 3 8 2" xfId="8378"/>
    <cellStyle name="Dziesiętny 2 3 2 2 3 9" xfId="4870"/>
    <cellStyle name="Dziesiętny 2 3 2 2 4" xfId="185"/>
    <cellStyle name="Dziesiętny 2 3 2 2 4 2" xfId="568"/>
    <cellStyle name="Dziesiętny 2 3 2 2 4 2 2" xfId="1713"/>
    <cellStyle name="Dziesiętny 2 3 2 2 4 2 2 2" xfId="6442"/>
    <cellStyle name="Dziesiętny 2 3 2 2 4 2 3" xfId="2933"/>
    <cellStyle name="Dziesiętny 2 3 2 2 4 2 3 2" xfId="7660"/>
    <cellStyle name="Dziesiętny 2 3 2 2 4 2 4" xfId="4078"/>
    <cellStyle name="Dziesiętny 2 3 2 2 4 2 4 2" xfId="8805"/>
    <cellStyle name="Dziesiętny 2 3 2 2 4 2 5" xfId="5297"/>
    <cellStyle name="Dziesiętny 2 3 2 2 4 3" xfId="949"/>
    <cellStyle name="Dziesiętny 2 3 2 2 4 3 2" xfId="2094"/>
    <cellStyle name="Dziesiętny 2 3 2 2 4 3 2 2" xfId="6823"/>
    <cellStyle name="Dziesiętny 2 3 2 2 4 3 3" xfId="3314"/>
    <cellStyle name="Dziesiętny 2 3 2 2 4 3 3 2" xfId="8041"/>
    <cellStyle name="Dziesiętny 2 3 2 2 4 3 4" xfId="4459"/>
    <cellStyle name="Dziesiętny 2 3 2 2 4 3 4 2" xfId="9186"/>
    <cellStyle name="Dziesiętny 2 3 2 2 4 3 5" xfId="5678"/>
    <cellStyle name="Dziesiętny 2 3 2 2 4 4" xfId="1331"/>
    <cellStyle name="Dziesiętny 2 3 2 2 4 4 2" xfId="6060"/>
    <cellStyle name="Dziesiętny 2 3 2 2 4 5" xfId="2551"/>
    <cellStyle name="Dziesiętny 2 3 2 2 4 5 2" xfId="7278"/>
    <cellStyle name="Dziesiętny 2 3 2 2 4 6" xfId="3696"/>
    <cellStyle name="Dziesiętny 2 3 2 2 4 6 2" xfId="8423"/>
    <cellStyle name="Dziesiętny 2 3 2 2 4 7" xfId="4915"/>
    <cellStyle name="Dziesiętny 2 3 2 2 5" xfId="313"/>
    <cellStyle name="Dziesiętny 2 3 2 2 5 2" xfId="695"/>
    <cellStyle name="Dziesiętny 2 3 2 2 5 2 2" xfId="1840"/>
    <cellStyle name="Dziesiętny 2 3 2 2 5 2 2 2" xfId="6569"/>
    <cellStyle name="Dziesiętny 2 3 2 2 5 2 3" xfId="3060"/>
    <cellStyle name="Dziesiętny 2 3 2 2 5 2 3 2" xfId="7787"/>
    <cellStyle name="Dziesiętny 2 3 2 2 5 2 4" xfId="4205"/>
    <cellStyle name="Dziesiętny 2 3 2 2 5 2 4 2" xfId="8932"/>
    <cellStyle name="Dziesiętny 2 3 2 2 5 2 5" xfId="5424"/>
    <cellStyle name="Dziesiętny 2 3 2 2 5 3" xfId="1076"/>
    <cellStyle name="Dziesiętny 2 3 2 2 5 3 2" xfId="2221"/>
    <cellStyle name="Dziesiętny 2 3 2 2 5 3 2 2" xfId="6950"/>
    <cellStyle name="Dziesiętny 2 3 2 2 5 3 3" xfId="3441"/>
    <cellStyle name="Dziesiętny 2 3 2 2 5 3 3 2" xfId="8168"/>
    <cellStyle name="Dziesiętny 2 3 2 2 5 3 4" xfId="4586"/>
    <cellStyle name="Dziesiętny 2 3 2 2 5 3 4 2" xfId="9313"/>
    <cellStyle name="Dziesiętny 2 3 2 2 5 3 5" xfId="5805"/>
    <cellStyle name="Dziesiętny 2 3 2 2 5 4" xfId="1458"/>
    <cellStyle name="Dziesiętny 2 3 2 2 5 4 2" xfId="6187"/>
    <cellStyle name="Dziesiętny 2 3 2 2 5 5" xfId="2678"/>
    <cellStyle name="Dziesiętny 2 3 2 2 5 5 2" xfId="7405"/>
    <cellStyle name="Dziesiętny 2 3 2 2 5 6" xfId="3823"/>
    <cellStyle name="Dziesiętny 2 3 2 2 5 6 2" xfId="8550"/>
    <cellStyle name="Dziesiętny 2 3 2 2 5 7" xfId="5042"/>
    <cellStyle name="Dziesiętny 2 3 2 2 6" xfId="441"/>
    <cellStyle name="Dziesiętny 2 3 2 2 6 2" xfId="1586"/>
    <cellStyle name="Dziesiętny 2 3 2 2 6 2 2" xfId="6315"/>
    <cellStyle name="Dziesiętny 2 3 2 2 6 3" xfId="2806"/>
    <cellStyle name="Dziesiętny 2 3 2 2 6 3 2" xfId="7533"/>
    <cellStyle name="Dziesiętny 2 3 2 2 6 4" xfId="3951"/>
    <cellStyle name="Dziesiętny 2 3 2 2 6 4 2" xfId="8678"/>
    <cellStyle name="Dziesiętny 2 3 2 2 6 5" xfId="5170"/>
    <cellStyle name="Dziesiętny 2 3 2 2 7" xfId="822"/>
    <cellStyle name="Dziesiętny 2 3 2 2 7 2" xfId="1967"/>
    <cellStyle name="Dziesiętny 2 3 2 2 7 2 2" xfId="6696"/>
    <cellStyle name="Dziesiętny 2 3 2 2 7 3" xfId="3187"/>
    <cellStyle name="Dziesiętny 2 3 2 2 7 3 2" xfId="7914"/>
    <cellStyle name="Dziesiętny 2 3 2 2 7 4" xfId="4332"/>
    <cellStyle name="Dziesiętny 2 3 2 2 7 4 2" xfId="9059"/>
    <cellStyle name="Dziesiętny 2 3 2 2 7 5" xfId="5551"/>
    <cellStyle name="Dziesiętny 2 3 2 2 8" xfId="1204"/>
    <cellStyle name="Dziesiętny 2 3 2 2 8 2" xfId="5933"/>
    <cellStyle name="Dziesiętny 2 3 2 2 9" xfId="2424"/>
    <cellStyle name="Dziesiętny 2 3 2 2 9 2" xfId="7151"/>
    <cellStyle name="Dziesiętny 2 3 2 3" xfId="76"/>
    <cellStyle name="Dziesiętny 2 3 2 3 2" xfId="206"/>
    <cellStyle name="Dziesiętny 2 3 2 3 2 2" xfId="589"/>
    <cellStyle name="Dziesiętny 2 3 2 3 2 2 2" xfId="1734"/>
    <cellStyle name="Dziesiętny 2 3 2 3 2 2 2 2" xfId="6463"/>
    <cellStyle name="Dziesiętny 2 3 2 3 2 2 3" xfId="2954"/>
    <cellStyle name="Dziesiętny 2 3 2 3 2 2 3 2" xfId="7681"/>
    <cellStyle name="Dziesiętny 2 3 2 3 2 2 4" xfId="4099"/>
    <cellStyle name="Dziesiętny 2 3 2 3 2 2 4 2" xfId="8826"/>
    <cellStyle name="Dziesiętny 2 3 2 3 2 2 5" xfId="5318"/>
    <cellStyle name="Dziesiętny 2 3 2 3 2 3" xfId="970"/>
    <cellStyle name="Dziesiętny 2 3 2 3 2 3 2" xfId="2115"/>
    <cellStyle name="Dziesiętny 2 3 2 3 2 3 2 2" xfId="6844"/>
    <cellStyle name="Dziesiętny 2 3 2 3 2 3 3" xfId="3335"/>
    <cellStyle name="Dziesiętny 2 3 2 3 2 3 3 2" xfId="8062"/>
    <cellStyle name="Dziesiętny 2 3 2 3 2 3 4" xfId="4480"/>
    <cellStyle name="Dziesiętny 2 3 2 3 2 3 4 2" xfId="9207"/>
    <cellStyle name="Dziesiętny 2 3 2 3 2 3 5" xfId="5699"/>
    <cellStyle name="Dziesiętny 2 3 2 3 2 4" xfId="1352"/>
    <cellStyle name="Dziesiętny 2 3 2 3 2 4 2" xfId="6081"/>
    <cellStyle name="Dziesiętny 2 3 2 3 2 5" xfId="2572"/>
    <cellStyle name="Dziesiętny 2 3 2 3 2 5 2" xfId="7299"/>
    <cellStyle name="Dziesiętny 2 3 2 3 2 6" xfId="3717"/>
    <cellStyle name="Dziesiętny 2 3 2 3 2 6 2" xfId="8444"/>
    <cellStyle name="Dziesiętny 2 3 2 3 2 7" xfId="4936"/>
    <cellStyle name="Dziesiętny 2 3 2 3 3" xfId="334"/>
    <cellStyle name="Dziesiętny 2 3 2 3 3 2" xfId="716"/>
    <cellStyle name="Dziesiętny 2 3 2 3 3 2 2" xfId="1861"/>
    <cellStyle name="Dziesiętny 2 3 2 3 3 2 2 2" xfId="6590"/>
    <cellStyle name="Dziesiętny 2 3 2 3 3 2 3" xfId="3081"/>
    <cellStyle name="Dziesiętny 2 3 2 3 3 2 3 2" xfId="7808"/>
    <cellStyle name="Dziesiętny 2 3 2 3 3 2 4" xfId="4226"/>
    <cellStyle name="Dziesiętny 2 3 2 3 3 2 4 2" xfId="8953"/>
    <cellStyle name="Dziesiętny 2 3 2 3 3 2 5" xfId="5445"/>
    <cellStyle name="Dziesiętny 2 3 2 3 3 3" xfId="1097"/>
    <cellStyle name="Dziesiętny 2 3 2 3 3 3 2" xfId="2242"/>
    <cellStyle name="Dziesiętny 2 3 2 3 3 3 2 2" xfId="6971"/>
    <cellStyle name="Dziesiętny 2 3 2 3 3 3 3" xfId="3462"/>
    <cellStyle name="Dziesiętny 2 3 2 3 3 3 3 2" xfId="8189"/>
    <cellStyle name="Dziesiętny 2 3 2 3 3 3 4" xfId="4607"/>
    <cellStyle name="Dziesiętny 2 3 2 3 3 3 4 2" xfId="9334"/>
    <cellStyle name="Dziesiętny 2 3 2 3 3 3 5" xfId="5826"/>
    <cellStyle name="Dziesiętny 2 3 2 3 3 4" xfId="1479"/>
    <cellStyle name="Dziesiętny 2 3 2 3 3 4 2" xfId="6208"/>
    <cellStyle name="Dziesiętny 2 3 2 3 3 5" xfId="2699"/>
    <cellStyle name="Dziesiętny 2 3 2 3 3 5 2" xfId="7426"/>
    <cellStyle name="Dziesiętny 2 3 2 3 3 6" xfId="3844"/>
    <cellStyle name="Dziesiętny 2 3 2 3 3 6 2" xfId="8571"/>
    <cellStyle name="Dziesiętny 2 3 2 3 3 7" xfId="5063"/>
    <cellStyle name="Dziesiętny 2 3 2 3 4" xfId="462"/>
    <cellStyle name="Dziesiętny 2 3 2 3 4 2" xfId="1607"/>
    <cellStyle name="Dziesiętny 2 3 2 3 4 2 2" xfId="6336"/>
    <cellStyle name="Dziesiętny 2 3 2 3 4 3" xfId="2827"/>
    <cellStyle name="Dziesiętny 2 3 2 3 4 3 2" xfId="7554"/>
    <cellStyle name="Dziesiętny 2 3 2 3 4 4" xfId="3972"/>
    <cellStyle name="Dziesiętny 2 3 2 3 4 4 2" xfId="8699"/>
    <cellStyle name="Dziesiętny 2 3 2 3 4 5" xfId="5191"/>
    <cellStyle name="Dziesiętny 2 3 2 3 5" xfId="843"/>
    <cellStyle name="Dziesiętny 2 3 2 3 5 2" xfId="1988"/>
    <cellStyle name="Dziesiętny 2 3 2 3 5 2 2" xfId="6717"/>
    <cellStyle name="Dziesiętny 2 3 2 3 5 3" xfId="3208"/>
    <cellStyle name="Dziesiętny 2 3 2 3 5 3 2" xfId="7935"/>
    <cellStyle name="Dziesiętny 2 3 2 3 5 4" xfId="4353"/>
    <cellStyle name="Dziesiętny 2 3 2 3 5 4 2" xfId="9080"/>
    <cellStyle name="Dziesiętny 2 3 2 3 5 5" xfId="5572"/>
    <cellStyle name="Dziesiętny 2 3 2 3 6" xfId="1225"/>
    <cellStyle name="Dziesiętny 2 3 2 3 6 2" xfId="5954"/>
    <cellStyle name="Dziesiętny 2 3 2 3 7" xfId="2445"/>
    <cellStyle name="Dziesiętny 2 3 2 3 7 2" xfId="7172"/>
    <cellStyle name="Dziesiętny 2 3 2 3 8" xfId="3590"/>
    <cellStyle name="Dziesiętny 2 3 2 3 8 2" xfId="8317"/>
    <cellStyle name="Dziesiętny 2 3 2 3 9" xfId="4809"/>
    <cellStyle name="Dziesiętny 2 3 2 4" xfId="117"/>
    <cellStyle name="Dziesiętny 2 3 2 4 2" xfId="247"/>
    <cellStyle name="Dziesiętny 2 3 2 4 2 2" xfId="630"/>
    <cellStyle name="Dziesiętny 2 3 2 4 2 2 2" xfId="1775"/>
    <cellStyle name="Dziesiętny 2 3 2 4 2 2 2 2" xfId="6504"/>
    <cellStyle name="Dziesiętny 2 3 2 4 2 2 3" xfId="2995"/>
    <cellStyle name="Dziesiętny 2 3 2 4 2 2 3 2" xfId="7722"/>
    <cellStyle name="Dziesiętny 2 3 2 4 2 2 4" xfId="4140"/>
    <cellStyle name="Dziesiętny 2 3 2 4 2 2 4 2" xfId="8867"/>
    <cellStyle name="Dziesiętny 2 3 2 4 2 2 5" xfId="5359"/>
    <cellStyle name="Dziesiętny 2 3 2 4 2 3" xfId="1011"/>
    <cellStyle name="Dziesiętny 2 3 2 4 2 3 2" xfId="2156"/>
    <cellStyle name="Dziesiętny 2 3 2 4 2 3 2 2" xfId="6885"/>
    <cellStyle name="Dziesiętny 2 3 2 4 2 3 3" xfId="3376"/>
    <cellStyle name="Dziesiętny 2 3 2 4 2 3 3 2" xfId="8103"/>
    <cellStyle name="Dziesiętny 2 3 2 4 2 3 4" xfId="4521"/>
    <cellStyle name="Dziesiętny 2 3 2 4 2 3 4 2" xfId="9248"/>
    <cellStyle name="Dziesiętny 2 3 2 4 2 3 5" xfId="5740"/>
    <cellStyle name="Dziesiętny 2 3 2 4 2 4" xfId="1393"/>
    <cellStyle name="Dziesiętny 2 3 2 4 2 4 2" xfId="6122"/>
    <cellStyle name="Dziesiętny 2 3 2 4 2 5" xfId="2613"/>
    <cellStyle name="Dziesiętny 2 3 2 4 2 5 2" xfId="7340"/>
    <cellStyle name="Dziesiętny 2 3 2 4 2 6" xfId="3758"/>
    <cellStyle name="Dziesiętny 2 3 2 4 2 6 2" xfId="8485"/>
    <cellStyle name="Dziesiętny 2 3 2 4 2 7" xfId="4977"/>
    <cellStyle name="Dziesiętny 2 3 2 4 3" xfId="375"/>
    <cellStyle name="Dziesiętny 2 3 2 4 3 2" xfId="757"/>
    <cellStyle name="Dziesiętny 2 3 2 4 3 2 2" xfId="1902"/>
    <cellStyle name="Dziesiętny 2 3 2 4 3 2 2 2" xfId="6631"/>
    <cellStyle name="Dziesiętny 2 3 2 4 3 2 3" xfId="3122"/>
    <cellStyle name="Dziesiętny 2 3 2 4 3 2 3 2" xfId="7849"/>
    <cellStyle name="Dziesiętny 2 3 2 4 3 2 4" xfId="4267"/>
    <cellStyle name="Dziesiętny 2 3 2 4 3 2 4 2" xfId="8994"/>
    <cellStyle name="Dziesiętny 2 3 2 4 3 2 5" xfId="5486"/>
    <cellStyle name="Dziesiętny 2 3 2 4 3 3" xfId="1138"/>
    <cellStyle name="Dziesiętny 2 3 2 4 3 3 2" xfId="2283"/>
    <cellStyle name="Dziesiętny 2 3 2 4 3 3 2 2" xfId="7012"/>
    <cellStyle name="Dziesiętny 2 3 2 4 3 3 3" xfId="3503"/>
    <cellStyle name="Dziesiętny 2 3 2 4 3 3 3 2" xfId="8230"/>
    <cellStyle name="Dziesiętny 2 3 2 4 3 3 4" xfId="4648"/>
    <cellStyle name="Dziesiętny 2 3 2 4 3 3 4 2" xfId="9375"/>
    <cellStyle name="Dziesiętny 2 3 2 4 3 3 5" xfId="5867"/>
    <cellStyle name="Dziesiętny 2 3 2 4 3 4" xfId="1520"/>
    <cellStyle name="Dziesiętny 2 3 2 4 3 4 2" xfId="6249"/>
    <cellStyle name="Dziesiętny 2 3 2 4 3 5" xfId="2740"/>
    <cellStyle name="Dziesiętny 2 3 2 4 3 5 2" xfId="7467"/>
    <cellStyle name="Dziesiętny 2 3 2 4 3 6" xfId="3885"/>
    <cellStyle name="Dziesiętny 2 3 2 4 3 6 2" xfId="8612"/>
    <cellStyle name="Dziesiętny 2 3 2 4 3 7" xfId="5104"/>
    <cellStyle name="Dziesiętny 2 3 2 4 4" xfId="503"/>
    <cellStyle name="Dziesiętny 2 3 2 4 4 2" xfId="1648"/>
    <cellStyle name="Dziesiętny 2 3 2 4 4 2 2" xfId="6377"/>
    <cellStyle name="Dziesiętny 2 3 2 4 4 3" xfId="2868"/>
    <cellStyle name="Dziesiętny 2 3 2 4 4 3 2" xfId="7595"/>
    <cellStyle name="Dziesiętny 2 3 2 4 4 4" xfId="4013"/>
    <cellStyle name="Dziesiętny 2 3 2 4 4 4 2" xfId="8740"/>
    <cellStyle name="Dziesiętny 2 3 2 4 4 5" xfId="5232"/>
    <cellStyle name="Dziesiętny 2 3 2 4 5" xfId="884"/>
    <cellStyle name="Dziesiętny 2 3 2 4 5 2" xfId="2029"/>
    <cellStyle name="Dziesiętny 2 3 2 4 5 2 2" xfId="6758"/>
    <cellStyle name="Dziesiętny 2 3 2 4 5 3" xfId="3249"/>
    <cellStyle name="Dziesiętny 2 3 2 4 5 3 2" xfId="7976"/>
    <cellStyle name="Dziesiętny 2 3 2 4 5 4" xfId="4394"/>
    <cellStyle name="Dziesiętny 2 3 2 4 5 4 2" xfId="9121"/>
    <cellStyle name="Dziesiętny 2 3 2 4 5 5" xfId="5613"/>
    <cellStyle name="Dziesiętny 2 3 2 4 6" xfId="1266"/>
    <cellStyle name="Dziesiętny 2 3 2 4 6 2" xfId="5995"/>
    <cellStyle name="Dziesiętny 2 3 2 4 7" xfId="2486"/>
    <cellStyle name="Dziesiętny 2 3 2 4 7 2" xfId="7213"/>
    <cellStyle name="Dziesiętny 2 3 2 4 8" xfId="3631"/>
    <cellStyle name="Dziesiętny 2 3 2 4 8 2" xfId="8358"/>
    <cellStyle name="Dziesiętny 2 3 2 4 9" xfId="4850"/>
    <cellStyle name="Dziesiętny 2 3 2 5" xfId="165"/>
    <cellStyle name="Dziesiętny 2 3 2 5 2" xfId="548"/>
    <cellStyle name="Dziesiętny 2 3 2 5 2 2" xfId="1693"/>
    <cellStyle name="Dziesiętny 2 3 2 5 2 2 2" xfId="6422"/>
    <cellStyle name="Dziesiętny 2 3 2 5 2 3" xfId="2913"/>
    <cellStyle name="Dziesiętny 2 3 2 5 2 3 2" xfId="7640"/>
    <cellStyle name="Dziesiętny 2 3 2 5 2 4" xfId="4058"/>
    <cellStyle name="Dziesiętny 2 3 2 5 2 4 2" xfId="8785"/>
    <cellStyle name="Dziesiętny 2 3 2 5 2 5" xfId="5277"/>
    <cellStyle name="Dziesiętny 2 3 2 5 3" xfId="929"/>
    <cellStyle name="Dziesiętny 2 3 2 5 3 2" xfId="2074"/>
    <cellStyle name="Dziesiętny 2 3 2 5 3 2 2" xfId="6803"/>
    <cellStyle name="Dziesiętny 2 3 2 5 3 3" xfId="3294"/>
    <cellStyle name="Dziesiętny 2 3 2 5 3 3 2" xfId="8021"/>
    <cellStyle name="Dziesiętny 2 3 2 5 3 4" xfId="4439"/>
    <cellStyle name="Dziesiętny 2 3 2 5 3 4 2" xfId="9166"/>
    <cellStyle name="Dziesiętny 2 3 2 5 3 5" xfId="5658"/>
    <cellStyle name="Dziesiętny 2 3 2 5 4" xfId="1311"/>
    <cellStyle name="Dziesiętny 2 3 2 5 4 2" xfId="6040"/>
    <cellStyle name="Dziesiętny 2 3 2 5 5" xfId="2531"/>
    <cellStyle name="Dziesiętny 2 3 2 5 5 2" xfId="7258"/>
    <cellStyle name="Dziesiętny 2 3 2 5 6" xfId="3676"/>
    <cellStyle name="Dziesiętny 2 3 2 5 6 2" xfId="8403"/>
    <cellStyle name="Dziesiętny 2 3 2 5 7" xfId="4895"/>
    <cellStyle name="Dziesiętny 2 3 2 6" xfId="293"/>
    <cellStyle name="Dziesiętny 2 3 2 6 2" xfId="675"/>
    <cellStyle name="Dziesiętny 2 3 2 6 2 2" xfId="1820"/>
    <cellStyle name="Dziesiętny 2 3 2 6 2 2 2" xfId="6549"/>
    <cellStyle name="Dziesiętny 2 3 2 6 2 3" xfId="3040"/>
    <cellStyle name="Dziesiętny 2 3 2 6 2 3 2" xfId="7767"/>
    <cellStyle name="Dziesiętny 2 3 2 6 2 4" xfId="4185"/>
    <cellStyle name="Dziesiętny 2 3 2 6 2 4 2" xfId="8912"/>
    <cellStyle name="Dziesiętny 2 3 2 6 2 5" xfId="5404"/>
    <cellStyle name="Dziesiętny 2 3 2 6 3" xfId="1056"/>
    <cellStyle name="Dziesiętny 2 3 2 6 3 2" xfId="2201"/>
    <cellStyle name="Dziesiętny 2 3 2 6 3 2 2" xfId="6930"/>
    <cellStyle name="Dziesiętny 2 3 2 6 3 3" xfId="3421"/>
    <cellStyle name="Dziesiętny 2 3 2 6 3 3 2" xfId="8148"/>
    <cellStyle name="Dziesiętny 2 3 2 6 3 4" xfId="4566"/>
    <cellStyle name="Dziesiętny 2 3 2 6 3 4 2" xfId="9293"/>
    <cellStyle name="Dziesiętny 2 3 2 6 3 5" xfId="5785"/>
    <cellStyle name="Dziesiętny 2 3 2 6 4" xfId="1438"/>
    <cellStyle name="Dziesiętny 2 3 2 6 4 2" xfId="6167"/>
    <cellStyle name="Dziesiętny 2 3 2 6 5" xfId="2658"/>
    <cellStyle name="Dziesiętny 2 3 2 6 5 2" xfId="7385"/>
    <cellStyle name="Dziesiętny 2 3 2 6 6" xfId="3803"/>
    <cellStyle name="Dziesiętny 2 3 2 6 6 2" xfId="8530"/>
    <cellStyle name="Dziesiętny 2 3 2 6 7" xfId="5022"/>
    <cellStyle name="Dziesiętny 2 3 2 7" xfId="421"/>
    <cellStyle name="Dziesiętny 2 3 2 7 2" xfId="1566"/>
    <cellStyle name="Dziesiętny 2 3 2 7 2 2" xfId="6295"/>
    <cellStyle name="Dziesiętny 2 3 2 7 3" xfId="2786"/>
    <cellStyle name="Dziesiętny 2 3 2 7 3 2" xfId="7513"/>
    <cellStyle name="Dziesiętny 2 3 2 7 4" xfId="3931"/>
    <cellStyle name="Dziesiętny 2 3 2 7 4 2" xfId="8658"/>
    <cellStyle name="Dziesiętny 2 3 2 7 5" xfId="5150"/>
    <cellStyle name="Dziesiętny 2 3 2 8" xfId="802"/>
    <cellStyle name="Dziesiętny 2 3 2 8 2" xfId="1947"/>
    <cellStyle name="Dziesiętny 2 3 2 8 2 2" xfId="6676"/>
    <cellStyle name="Dziesiętny 2 3 2 8 3" xfId="3167"/>
    <cellStyle name="Dziesiętny 2 3 2 8 3 2" xfId="7894"/>
    <cellStyle name="Dziesiętny 2 3 2 8 4" xfId="4312"/>
    <cellStyle name="Dziesiętny 2 3 2 8 4 2" xfId="9039"/>
    <cellStyle name="Dziesiętny 2 3 2 8 5" xfId="5531"/>
    <cellStyle name="Dziesiętny 2 3 2 9" xfId="1184"/>
    <cellStyle name="Dziesiętny 2 3 2 9 2" xfId="5913"/>
    <cellStyle name="Dziesiętny 2 3 3" xfId="41"/>
    <cellStyle name="Dziesiętny 2 3 3 10" xfId="2414"/>
    <cellStyle name="Dziesiętny 2 3 3 10 2" xfId="7141"/>
    <cellStyle name="Dziesiętny 2 3 3 11" xfId="3559"/>
    <cellStyle name="Dziesiętny 2 3 3 11 2" xfId="8286"/>
    <cellStyle name="Dziesiętny 2 3 3 12" xfId="4778"/>
    <cellStyle name="Dziesiętny 2 3 3 2" xfId="86"/>
    <cellStyle name="Dziesiętny 2 3 3 2 10" xfId="4819"/>
    <cellStyle name="Dziesiętny 2 3 3 2 2" xfId="216"/>
    <cellStyle name="Dziesiętny 2 3 3 2 2 2" xfId="599"/>
    <cellStyle name="Dziesiętny 2 3 3 2 2 2 2" xfId="1744"/>
    <cellStyle name="Dziesiętny 2 3 3 2 2 2 2 2" xfId="6473"/>
    <cellStyle name="Dziesiętny 2 3 3 2 2 2 3" xfId="2964"/>
    <cellStyle name="Dziesiętny 2 3 3 2 2 2 3 2" xfId="7691"/>
    <cellStyle name="Dziesiętny 2 3 3 2 2 2 4" xfId="4109"/>
    <cellStyle name="Dziesiętny 2 3 3 2 2 2 4 2" xfId="8836"/>
    <cellStyle name="Dziesiętny 2 3 3 2 2 2 5" xfId="5328"/>
    <cellStyle name="Dziesiętny 2 3 3 2 2 3" xfId="980"/>
    <cellStyle name="Dziesiętny 2 3 3 2 2 3 2" xfId="2125"/>
    <cellStyle name="Dziesiętny 2 3 3 2 2 3 2 2" xfId="6854"/>
    <cellStyle name="Dziesiętny 2 3 3 2 2 3 3" xfId="3345"/>
    <cellStyle name="Dziesiętny 2 3 3 2 2 3 3 2" xfId="8072"/>
    <cellStyle name="Dziesiętny 2 3 3 2 2 3 4" xfId="4490"/>
    <cellStyle name="Dziesiętny 2 3 3 2 2 3 4 2" xfId="9217"/>
    <cellStyle name="Dziesiętny 2 3 3 2 2 3 5" xfId="5709"/>
    <cellStyle name="Dziesiętny 2 3 3 2 2 4" xfId="2328"/>
    <cellStyle name="Dziesiętny 2 3 3 2 2 4 2" xfId="4693"/>
    <cellStyle name="Dziesiętny 2 3 3 2 2 4 2 2" xfId="9420"/>
    <cellStyle name="Dziesiętny 2 3 3 2 2 4 3" xfId="7057"/>
    <cellStyle name="Dziesiętny 2 3 3 2 2 5" xfId="1362"/>
    <cellStyle name="Dziesiętny 2 3 3 2 2 5 2" xfId="6091"/>
    <cellStyle name="Dziesiętny 2 3 3 2 2 6" xfId="2582"/>
    <cellStyle name="Dziesiętny 2 3 3 2 2 6 2" xfId="7309"/>
    <cellStyle name="Dziesiętny 2 3 3 2 2 7" xfId="3727"/>
    <cellStyle name="Dziesiętny 2 3 3 2 2 7 2" xfId="8454"/>
    <cellStyle name="Dziesiętny 2 3 3 2 2 8" xfId="4946"/>
    <cellStyle name="Dziesiętny 2 3 3 2 3" xfId="344"/>
    <cellStyle name="Dziesiętny 2 3 3 2 3 2" xfId="726"/>
    <cellStyle name="Dziesiętny 2 3 3 2 3 2 2" xfId="1871"/>
    <cellStyle name="Dziesiętny 2 3 3 2 3 2 2 2" xfId="6600"/>
    <cellStyle name="Dziesiętny 2 3 3 2 3 2 3" xfId="3091"/>
    <cellStyle name="Dziesiętny 2 3 3 2 3 2 3 2" xfId="7818"/>
    <cellStyle name="Dziesiętny 2 3 3 2 3 2 4" xfId="4236"/>
    <cellStyle name="Dziesiętny 2 3 3 2 3 2 4 2" xfId="8963"/>
    <cellStyle name="Dziesiętny 2 3 3 2 3 2 5" xfId="5455"/>
    <cellStyle name="Dziesiętny 2 3 3 2 3 3" xfId="1107"/>
    <cellStyle name="Dziesiętny 2 3 3 2 3 3 2" xfId="2252"/>
    <cellStyle name="Dziesiętny 2 3 3 2 3 3 2 2" xfId="6981"/>
    <cellStyle name="Dziesiętny 2 3 3 2 3 3 3" xfId="3472"/>
    <cellStyle name="Dziesiętny 2 3 3 2 3 3 3 2" xfId="8199"/>
    <cellStyle name="Dziesiętny 2 3 3 2 3 3 4" xfId="4617"/>
    <cellStyle name="Dziesiętny 2 3 3 2 3 3 4 2" xfId="9344"/>
    <cellStyle name="Dziesiętny 2 3 3 2 3 3 5" xfId="5836"/>
    <cellStyle name="Dziesiętny 2 3 3 2 3 4" xfId="1489"/>
    <cellStyle name="Dziesiętny 2 3 3 2 3 4 2" xfId="6218"/>
    <cellStyle name="Dziesiętny 2 3 3 2 3 5" xfId="2709"/>
    <cellStyle name="Dziesiętny 2 3 3 2 3 5 2" xfId="7436"/>
    <cellStyle name="Dziesiętny 2 3 3 2 3 6" xfId="3854"/>
    <cellStyle name="Dziesiętny 2 3 3 2 3 6 2" xfId="8581"/>
    <cellStyle name="Dziesiętny 2 3 3 2 3 7" xfId="5073"/>
    <cellStyle name="Dziesiętny 2 3 3 2 4" xfId="472"/>
    <cellStyle name="Dziesiętny 2 3 3 2 4 2" xfId="1617"/>
    <cellStyle name="Dziesiętny 2 3 3 2 4 2 2" xfId="6346"/>
    <cellStyle name="Dziesiętny 2 3 3 2 4 3" xfId="2837"/>
    <cellStyle name="Dziesiętny 2 3 3 2 4 3 2" xfId="7564"/>
    <cellStyle name="Dziesiętny 2 3 3 2 4 4" xfId="3982"/>
    <cellStyle name="Dziesiętny 2 3 3 2 4 4 2" xfId="8709"/>
    <cellStyle name="Dziesiętny 2 3 3 2 4 5" xfId="5201"/>
    <cellStyle name="Dziesiętny 2 3 3 2 5" xfId="853"/>
    <cellStyle name="Dziesiętny 2 3 3 2 5 2" xfId="1998"/>
    <cellStyle name="Dziesiętny 2 3 3 2 5 2 2" xfId="6727"/>
    <cellStyle name="Dziesiętny 2 3 3 2 5 3" xfId="3218"/>
    <cellStyle name="Dziesiętny 2 3 3 2 5 3 2" xfId="7945"/>
    <cellStyle name="Dziesiętny 2 3 3 2 5 4" xfId="4363"/>
    <cellStyle name="Dziesiętny 2 3 3 2 5 4 2" xfId="9090"/>
    <cellStyle name="Dziesiętny 2 3 3 2 5 5" xfId="5582"/>
    <cellStyle name="Dziesiętny 2 3 3 2 6" xfId="2327"/>
    <cellStyle name="Dziesiętny 2 3 3 2 6 2" xfId="4692"/>
    <cellStyle name="Dziesiętny 2 3 3 2 6 2 2" xfId="9419"/>
    <cellStyle name="Dziesiętny 2 3 3 2 6 3" xfId="7056"/>
    <cellStyle name="Dziesiętny 2 3 3 2 7" xfId="1235"/>
    <cellStyle name="Dziesiętny 2 3 3 2 7 2" xfId="5964"/>
    <cellStyle name="Dziesiętny 2 3 3 2 8" xfId="2455"/>
    <cellStyle name="Dziesiętny 2 3 3 2 8 2" xfId="7182"/>
    <cellStyle name="Dziesiętny 2 3 3 2 9" xfId="3600"/>
    <cellStyle name="Dziesiętny 2 3 3 2 9 2" xfId="8327"/>
    <cellStyle name="Dziesiętny 2 3 3 3" xfId="127"/>
    <cellStyle name="Dziesiętny 2 3 3 3 10" xfId="4860"/>
    <cellStyle name="Dziesiętny 2 3 3 3 2" xfId="257"/>
    <cellStyle name="Dziesiętny 2 3 3 3 2 2" xfId="640"/>
    <cellStyle name="Dziesiętny 2 3 3 3 2 2 2" xfId="1785"/>
    <cellStyle name="Dziesiętny 2 3 3 3 2 2 2 2" xfId="6514"/>
    <cellStyle name="Dziesiętny 2 3 3 3 2 2 3" xfId="3005"/>
    <cellStyle name="Dziesiętny 2 3 3 3 2 2 3 2" xfId="7732"/>
    <cellStyle name="Dziesiętny 2 3 3 3 2 2 4" xfId="4150"/>
    <cellStyle name="Dziesiętny 2 3 3 3 2 2 4 2" xfId="8877"/>
    <cellStyle name="Dziesiętny 2 3 3 3 2 2 5" xfId="5369"/>
    <cellStyle name="Dziesiętny 2 3 3 3 2 3" xfId="1021"/>
    <cellStyle name="Dziesiętny 2 3 3 3 2 3 2" xfId="2166"/>
    <cellStyle name="Dziesiętny 2 3 3 3 2 3 2 2" xfId="6895"/>
    <cellStyle name="Dziesiętny 2 3 3 3 2 3 3" xfId="3386"/>
    <cellStyle name="Dziesiętny 2 3 3 3 2 3 3 2" xfId="8113"/>
    <cellStyle name="Dziesiętny 2 3 3 3 2 3 4" xfId="4531"/>
    <cellStyle name="Dziesiętny 2 3 3 3 2 3 4 2" xfId="9258"/>
    <cellStyle name="Dziesiętny 2 3 3 3 2 3 5" xfId="5750"/>
    <cellStyle name="Dziesiętny 2 3 3 3 2 4" xfId="2330"/>
    <cellStyle name="Dziesiętny 2 3 3 3 2 4 2" xfId="4695"/>
    <cellStyle name="Dziesiętny 2 3 3 3 2 4 2 2" xfId="9422"/>
    <cellStyle name="Dziesiętny 2 3 3 3 2 4 3" xfId="7059"/>
    <cellStyle name="Dziesiętny 2 3 3 3 2 5" xfId="1403"/>
    <cellStyle name="Dziesiętny 2 3 3 3 2 5 2" xfId="6132"/>
    <cellStyle name="Dziesiętny 2 3 3 3 2 6" xfId="2623"/>
    <cellStyle name="Dziesiętny 2 3 3 3 2 6 2" xfId="7350"/>
    <cellStyle name="Dziesiętny 2 3 3 3 2 7" xfId="3768"/>
    <cellStyle name="Dziesiętny 2 3 3 3 2 7 2" xfId="8495"/>
    <cellStyle name="Dziesiętny 2 3 3 3 2 8" xfId="4987"/>
    <cellStyle name="Dziesiętny 2 3 3 3 3" xfId="385"/>
    <cellStyle name="Dziesiętny 2 3 3 3 3 2" xfId="767"/>
    <cellStyle name="Dziesiętny 2 3 3 3 3 2 2" xfId="1912"/>
    <cellStyle name="Dziesiętny 2 3 3 3 3 2 2 2" xfId="6641"/>
    <cellStyle name="Dziesiętny 2 3 3 3 3 2 3" xfId="3132"/>
    <cellStyle name="Dziesiętny 2 3 3 3 3 2 3 2" xfId="7859"/>
    <cellStyle name="Dziesiętny 2 3 3 3 3 2 4" xfId="4277"/>
    <cellStyle name="Dziesiętny 2 3 3 3 3 2 4 2" xfId="9004"/>
    <cellStyle name="Dziesiętny 2 3 3 3 3 2 5" xfId="5496"/>
    <cellStyle name="Dziesiętny 2 3 3 3 3 3" xfId="1148"/>
    <cellStyle name="Dziesiętny 2 3 3 3 3 3 2" xfId="2293"/>
    <cellStyle name="Dziesiętny 2 3 3 3 3 3 2 2" xfId="7022"/>
    <cellStyle name="Dziesiętny 2 3 3 3 3 3 3" xfId="3513"/>
    <cellStyle name="Dziesiętny 2 3 3 3 3 3 3 2" xfId="8240"/>
    <cellStyle name="Dziesiętny 2 3 3 3 3 3 4" xfId="4658"/>
    <cellStyle name="Dziesiętny 2 3 3 3 3 3 4 2" xfId="9385"/>
    <cellStyle name="Dziesiętny 2 3 3 3 3 3 5" xfId="5877"/>
    <cellStyle name="Dziesiętny 2 3 3 3 3 4" xfId="1530"/>
    <cellStyle name="Dziesiętny 2 3 3 3 3 4 2" xfId="6259"/>
    <cellStyle name="Dziesiętny 2 3 3 3 3 5" xfId="2750"/>
    <cellStyle name="Dziesiętny 2 3 3 3 3 5 2" xfId="7477"/>
    <cellStyle name="Dziesiętny 2 3 3 3 3 6" xfId="3895"/>
    <cellStyle name="Dziesiętny 2 3 3 3 3 6 2" xfId="8622"/>
    <cellStyle name="Dziesiętny 2 3 3 3 3 7" xfId="5114"/>
    <cellStyle name="Dziesiętny 2 3 3 3 4" xfId="513"/>
    <cellStyle name="Dziesiętny 2 3 3 3 4 2" xfId="1658"/>
    <cellStyle name="Dziesiętny 2 3 3 3 4 2 2" xfId="6387"/>
    <cellStyle name="Dziesiętny 2 3 3 3 4 3" xfId="2878"/>
    <cellStyle name="Dziesiętny 2 3 3 3 4 3 2" xfId="7605"/>
    <cellStyle name="Dziesiętny 2 3 3 3 4 4" xfId="4023"/>
    <cellStyle name="Dziesiętny 2 3 3 3 4 4 2" xfId="8750"/>
    <cellStyle name="Dziesiętny 2 3 3 3 4 5" xfId="5242"/>
    <cellStyle name="Dziesiętny 2 3 3 3 5" xfId="894"/>
    <cellStyle name="Dziesiętny 2 3 3 3 5 2" xfId="2039"/>
    <cellStyle name="Dziesiętny 2 3 3 3 5 2 2" xfId="6768"/>
    <cellStyle name="Dziesiętny 2 3 3 3 5 3" xfId="3259"/>
    <cellStyle name="Dziesiętny 2 3 3 3 5 3 2" xfId="7986"/>
    <cellStyle name="Dziesiętny 2 3 3 3 5 4" xfId="4404"/>
    <cellStyle name="Dziesiętny 2 3 3 3 5 4 2" xfId="9131"/>
    <cellStyle name="Dziesiętny 2 3 3 3 5 5" xfId="5623"/>
    <cellStyle name="Dziesiętny 2 3 3 3 6" xfId="2329"/>
    <cellStyle name="Dziesiętny 2 3 3 3 6 2" xfId="4694"/>
    <cellStyle name="Dziesiętny 2 3 3 3 6 2 2" xfId="9421"/>
    <cellStyle name="Dziesiętny 2 3 3 3 6 3" xfId="7058"/>
    <cellStyle name="Dziesiętny 2 3 3 3 7" xfId="1276"/>
    <cellStyle name="Dziesiętny 2 3 3 3 7 2" xfId="6005"/>
    <cellStyle name="Dziesiętny 2 3 3 3 8" xfId="2496"/>
    <cellStyle name="Dziesiętny 2 3 3 3 8 2" xfId="7223"/>
    <cellStyle name="Dziesiętny 2 3 3 3 9" xfId="3641"/>
    <cellStyle name="Dziesiętny 2 3 3 3 9 2" xfId="8368"/>
    <cellStyle name="Dziesiętny 2 3 3 4" xfId="175"/>
    <cellStyle name="Dziesiętny 2 3 3 4 2" xfId="558"/>
    <cellStyle name="Dziesiętny 2 3 3 4 2 2" xfId="1703"/>
    <cellStyle name="Dziesiętny 2 3 3 4 2 2 2" xfId="6432"/>
    <cellStyle name="Dziesiętny 2 3 3 4 2 3" xfId="2923"/>
    <cellStyle name="Dziesiętny 2 3 3 4 2 3 2" xfId="7650"/>
    <cellStyle name="Dziesiętny 2 3 3 4 2 4" xfId="4068"/>
    <cellStyle name="Dziesiętny 2 3 3 4 2 4 2" xfId="8795"/>
    <cellStyle name="Dziesiętny 2 3 3 4 2 5" xfId="5287"/>
    <cellStyle name="Dziesiętny 2 3 3 4 3" xfId="939"/>
    <cellStyle name="Dziesiętny 2 3 3 4 3 2" xfId="2084"/>
    <cellStyle name="Dziesiętny 2 3 3 4 3 2 2" xfId="6813"/>
    <cellStyle name="Dziesiętny 2 3 3 4 3 3" xfId="3304"/>
    <cellStyle name="Dziesiętny 2 3 3 4 3 3 2" xfId="8031"/>
    <cellStyle name="Dziesiętny 2 3 3 4 3 4" xfId="4449"/>
    <cellStyle name="Dziesiętny 2 3 3 4 3 4 2" xfId="9176"/>
    <cellStyle name="Dziesiętny 2 3 3 4 3 5" xfId="5668"/>
    <cellStyle name="Dziesiętny 2 3 3 4 4" xfId="2331"/>
    <cellStyle name="Dziesiętny 2 3 3 4 4 2" xfId="4696"/>
    <cellStyle name="Dziesiętny 2 3 3 4 4 2 2" xfId="9423"/>
    <cellStyle name="Dziesiętny 2 3 3 4 4 3" xfId="7060"/>
    <cellStyle name="Dziesiętny 2 3 3 4 5" xfId="1321"/>
    <cellStyle name="Dziesiętny 2 3 3 4 5 2" xfId="6050"/>
    <cellStyle name="Dziesiętny 2 3 3 4 6" xfId="2541"/>
    <cellStyle name="Dziesiętny 2 3 3 4 6 2" xfId="7268"/>
    <cellStyle name="Dziesiętny 2 3 3 4 7" xfId="3686"/>
    <cellStyle name="Dziesiętny 2 3 3 4 7 2" xfId="8413"/>
    <cellStyle name="Dziesiętny 2 3 3 4 8" xfId="4905"/>
    <cellStyle name="Dziesiętny 2 3 3 5" xfId="303"/>
    <cellStyle name="Dziesiętny 2 3 3 5 2" xfId="685"/>
    <cellStyle name="Dziesiętny 2 3 3 5 2 2" xfId="1830"/>
    <cellStyle name="Dziesiętny 2 3 3 5 2 2 2" xfId="6559"/>
    <cellStyle name="Dziesiętny 2 3 3 5 2 3" xfId="3050"/>
    <cellStyle name="Dziesiętny 2 3 3 5 2 3 2" xfId="7777"/>
    <cellStyle name="Dziesiętny 2 3 3 5 2 4" xfId="4195"/>
    <cellStyle name="Dziesiętny 2 3 3 5 2 4 2" xfId="8922"/>
    <cellStyle name="Dziesiętny 2 3 3 5 2 5" xfId="5414"/>
    <cellStyle name="Dziesiętny 2 3 3 5 3" xfId="1066"/>
    <cellStyle name="Dziesiętny 2 3 3 5 3 2" xfId="2211"/>
    <cellStyle name="Dziesiętny 2 3 3 5 3 2 2" xfId="6940"/>
    <cellStyle name="Dziesiętny 2 3 3 5 3 3" xfId="3431"/>
    <cellStyle name="Dziesiętny 2 3 3 5 3 3 2" xfId="8158"/>
    <cellStyle name="Dziesiętny 2 3 3 5 3 4" xfId="4576"/>
    <cellStyle name="Dziesiętny 2 3 3 5 3 4 2" xfId="9303"/>
    <cellStyle name="Dziesiętny 2 3 3 5 3 5" xfId="5795"/>
    <cellStyle name="Dziesiętny 2 3 3 5 4" xfId="1448"/>
    <cellStyle name="Dziesiętny 2 3 3 5 4 2" xfId="6177"/>
    <cellStyle name="Dziesiętny 2 3 3 5 5" xfId="2668"/>
    <cellStyle name="Dziesiętny 2 3 3 5 5 2" xfId="7395"/>
    <cellStyle name="Dziesiętny 2 3 3 5 6" xfId="3813"/>
    <cellStyle name="Dziesiętny 2 3 3 5 6 2" xfId="8540"/>
    <cellStyle name="Dziesiętny 2 3 3 5 7" xfId="5032"/>
    <cellStyle name="Dziesiętny 2 3 3 6" xfId="431"/>
    <cellStyle name="Dziesiętny 2 3 3 6 2" xfId="1576"/>
    <cellStyle name="Dziesiętny 2 3 3 6 2 2" xfId="6305"/>
    <cellStyle name="Dziesiętny 2 3 3 6 3" xfId="2796"/>
    <cellStyle name="Dziesiętny 2 3 3 6 3 2" xfId="7523"/>
    <cellStyle name="Dziesiętny 2 3 3 6 4" xfId="3941"/>
    <cellStyle name="Dziesiętny 2 3 3 6 4 2" xfId="8668"/>
    <cellStyle name="Dziesiętny 2 3 3 6 5" xfId="5160"/>
    <cellStyle name="Dziesiętny 2 3 3 7" xfId="812"/>
    <cellStyle name="Dziesiętny 2 3 3 7 2" xfId="1957"/>
    <cellStyle name="Dziesiętny 2 3 3 7 2 2" xfId="6686"/>
    <cellStyle name="Dziesiętny 2 3 3 7 3" xfId="3177"/>
    <cellStyle name="Dziesiętny 2 3 3 7 3 2" xfId="7904"/>
    <cellStyle name="Dziesiętny 2 3 3 7 4" xfId="4322"/>
    <cellStyle name="Dziesiętny 2 3 3 7 4 2" xfId="9049"/>
    <cellStyle name="Dziesiętny 2 3 3 7 5" xfId="5541"/>
    <cellStyle name="Dziesiętny 2 3 3 8" xfId="2326"/>
    <cellStyle name="Dziesiętny 2 3 3 8 2" xfId="4691"/>
    <cellStyle name="Dziesiętny 2 3 3 8 2 2" xfId="9418"/>
    <cellStyle name="Dziesiętny 2 3 3 8 3" xfId="7055"/>
    <cellStyle name="Dziesiętny 2 3 3 9" xfId="1194"/>
    <cellStyle name="Dziesiętny 2 3 3 9 2" xfId="5923"/>
    <cellStyle name="Dziesiętny 2 3 4" xfId="66"/>
    <cellStyle name="Dziesiętny 2 3 4 2" xfId="196"/>
    <cellStyle name="Dziesiętny 2 3 4 2 2" xfId="579"/>
    <cellStyle name="Dziesiętny 2 3 4 2 2 2" xfId="1724"/>
    <cellStyle name="Dziesiętny 2 3 4 2 2 2 2" xfId="6453"/>
    <cellStyle name="Dziesiętny 2 3 4 2 2 3" xfId="2944"/>
    <cellStyle name="Dziesiętny 2 3 4 2 2 3 2" xfId="7671"/>
    <cellStyle name="Dziesiętny 2 3 4 2 2 4" xfId="4089"/>
    <cellStyle name="Dziesiętny 2 3 4 2 2 4 2" xfId="8816"/>
    <cellStyle name="Dziesiętny 2 3 4 2 2 5" xfId="5308"/>
    <cellStyle name="Dziesiętny 2 3 4 2 3" xfId="960"/>
    <cellStyle name="Dziesiętny 2 3 4 2 3 2" xfId="2105"/>
    <cellStyle name="Dziesiętny 2 3 4 2 3 2 2" xfId="6834"/>
    <cellStyle name="Dziesiętny 2 3 4 2 3 3" xfId="3325"/>
    <cellStyle name="Dziesiętny 2 3 4 2 3 3 2" xfId="8052"/>
    <cellStyle name="Dziesiętny 2 3 4 2 3 4" xfId="4470"/>
    <cellStyle name="Dziesiętny 2 3 4 2 3 4 2" xfId="9197"/>
    <cellStyle name="Dziesiętny 2 3 4 2 3 5" xfId="5689"/>
    <cellStyle name="Dziesiętny 2 3 4 2 4" xfId="1342"/>
    <cellStyle name="Dziesiętny 2 3 4 2 4 2" xfId="6071"/>
    <cellStyle name="Dziesiętny 2 3 4 2 5" xfId="2562"/>
    <cellStyle name="Dziesiętny 2 3 4 2 5 2" xfId="7289"/>
    <cellStyle name="Dziesiętny 2 3 4 2 6" xfId="3707"/>
    <cellStyle name="Dziesiętny 2 3 4 2 6 2" xfId="8434"/>
    <cellStyle name="Dziesiętny 2 3 4 2 7" xfId="4926"/>
    <cellStyle name="Dziesiętny 2 3 4 3" xfId="324"/>
    <cellStyle name="Dziesiętny 2 3 4 3 2" xfId="706"/>
    <cellStyle name="Dziesiętny 2 3 4 3 2 2" xfId="1851"/>
    <cellStyle name="Dziesiętny 2 3 4 3 2 2 2" xfId="6580"/>
    <cellStyle name="Dziesiętny 2 3 4 3 2 3" xfId="3071"/>
    <cellStyle name="Dziesiętny 2 3 4 3 2 3 2" xfId="7798"/>
    <cellStyle name="Dziesiętny 2 3 4 3 2 4" xfId="4216"/>
    <cellStyle name="Dziesiętny 2 3 4 3 2 4 2" xfId="8943"/>
    <cellStyle name="Dziesiętny 2 3 4 3 2 5" xfId="5435"/>
    <cellStyle name="Dziesiętny 2 3 4 3 3" xfId="1087"/>
    <cellStyle name="Dziesiętny 2 3 4 3 3 2" xfId="2232"/>
    <cellStyle name="Dziesiętny 2 3 4 3 3 2 2" xfId="6961"/>
    <cellStyle name="Dziesiętny 2 3 4 3 3 3" xfId="3452"/>
    <cellStyle name="Dziesiętny 2 3 4 3 3 3 2" xfId="8179"/>
    <cellStyle name="Dziesiętny 2 3 4 3 3 4" xfId="4597"/>
    <cellStyle name="Dziesiętny 2 3 4 3 3 4 2" xfId="9324"/>
    <cellStyle name="Dziesiętny 2 3 4 3 3 5" xfId="5816"/>
    <cellStyle name="Dziesiętny 2 3 4 3 4" xfId="1469"/>
    <cellStyle name="Dziesiętny 2 3 4 3 4 2" xfId="6198"/>
    <cellStyle name="Dziesiętny 2 3 4 3 5" xfId="2689"/>
    <cellStyle name="Dziesiętny 2 3 4 3 5 2" xfId="7416"/>
    <cellStyle name="Dziesiętny 2 3 4 3 6" xfId="3834"/>
    <cellStyle name="Dziesiętny 2 3 4 3 6 2" xfId="8561"/>
    <cellStyle name="Dziesiętny 2 3 4 3 7" xfId="5053"/>
    <cellStyle name="Dziesiętny 2 3 4 4" xfId="452"/>
    <cellStyle name="Dziesiętny 2 3 4 4 2" xfId="1597"/>
    <cellStyle name="Dziesiętny 2 3 4 4 2 2" xfId="6326"/>
    <cellStyle name="Dziesiętny 2 3 4 4 3" xfId="2817"/>
    <cellStyle name="Dziesiętny 2 3 4 4 3 2" xfId="7544"/>
    <cellStyle name="Dziesiętny 2 3 4 4 4" xfId="3962"/>
    <cellStyle name="Dziesiętny 2 3 4 4 4 2" xfId="8689"/>
    <cellStyle name="Dziesiętny 2 3 4 4 5" xfId="5181"/>
    <cellStyle name="Dziesiętny 2 3 4 5" xfId="833"/>
    <cellStyle name="Dziesiętny 2 3 4 5 2" xfId="1978"/>
    <cellStyle name="Dziesiętny 2 3 4 5 2 2" xfId="6707"/>
    <cellStyle name="Dziesiętny 2 3 4 5 3" xfId="3198"/>
    <cellStyle name="Dziesiętny 2 3 4 5 3 2" xfId="7925"/>
    <cellStyle name="Dziesiętny 2 3 4 5 4" xfId="4343"/>
    <cellStyle name="Dziesiętny 2 3 4 5 4 2" xfId="9070"/>
    <cellStyle name="Dziesiętny 2 3 4 5 5" xfId="5562"/>
    <cellStyle name="Dziesiętny 2 3 4 6" xfId="1215"/>
    <cellStyle name="Dziesiętny 2 3 4 6 2" xfId="5944"/>
    <cellStyle name="Dziesiętny 2 3 4 7" xfId="2435"/>
    <cellStyle name="Dziesiętny 2 3 4 7 2" xfId="7162"/>
    <cellStyle name="Dziesiętny 2 3 4 8" xfId="3580"/>
    <cellStyle name="Dziesiętny 2 3 4 8 2" xfId="8307"/>
    <cellStyle name="Dziesiętny 2 3 4 9" xfId="4799"/>
    <cellStyle name="Dziesiętny 2 3 5" xfId="107"/>
    <cellStyle name="Dziesiętny 2 3 5 2" xfId="237"/>
    <cellStyle name="Dziesiętny 2 3 5 2 2" xfId="620"/>
    <cellStyle name="Dziesiętny 2 3 5 2 2 2" xfId="1765"/>
    <cellStyle name="Dziesiętny 2 3 5 2 2 2 2" xfId="6494"/>
    <cellStyle name="Dziesiętny 2 3 5 2 2 3" xfId="2985"/>
    <cellStyle name="Dziesiętny 2 3 5 2 2 3 2" xfId="7712"/>
    <cellStyle name="Dziesiętny 2 3 5 2 2 4" xfId="4130"/>
    <cellStyle name="Dziesiętny 2 3 5 2 2 4 2" xfId="8857"/>
    <cellStyle name="Dziesiętny 2 3 5 2 2 5" xfId="5349"/>
    <cellStyle name="Dziesiętny 2 3 5 2 3" xfId="1001"/>
    <cellStyle name="Dziesiętny 2 3 5 2 3 2" xfId="2146"/>
    <cellStyle name="Dziesiętny 2 3 5 2 3 2 2" xfId="6875"/>
    <cellStyle name="Dziesiętny 2 3 5 2 3 3" xfId="3366"/>
    <cellStyle name="Dziesiętny 2 3 5 2 3 3 2" xfId="8093"/>
    <cellStyle name="Dziesiętny 2 3 5 2 3 4" xfId="4511"/>
    <cellStyle name="Dziesiętny 2 3 5 2 3 4 2" xfId="9238"/>
    <cellStyle name="Dziesiętny 2 3 5 2 3 5" xfId="5730"/>
    <cellStyle name="Dziesiętny 2 3 5 2 4" xfId="1383"/>
    <cellStyle name="Dziesiętny 2 3 5 2 4 2" xfId="6112"/>
    <cellStyle name="Dziesiętny 2 3 5 2 5" xfId="2603"/>
    <cellStyle name="Dziesiętny 2 3 5 2 5 2" xfId="7330"/>
    <cellStyle name="Dziesiętny 2 3 5 2 6" xfId="3748"/>
    <cellStyle name="Dziesiętny 2 3 5 2 6 2" xfId="8475"/>
    <cellStyle name="Dziesiętny 2 3 5 2 7" xfId="4967"/>
    <cellStyle name="Dziesiętny 2 3 5 3" xfId="365"/>
    <cellStyle name="Dziesiętny 2 3 5 3 2" xfId="747"/>
    <cellStyle name="Dziesiętny 2 3 5 3 2 2" xfId="1892"/>
    <cellStyle name="Dziesiętny 2 3 5 3 2 2 2" xfId="6621"/>
    <cellStyle name="Dziesiętny 2 3 5 3 2 3" xfId="3112"/>
    <cellStyle name="Dziesiętny 2 3 5 3 2 3 2" xfId="7839"/>
    <cellStyle name="Dziesiętny 2 3 5 3 2 4" xfId="4257"/>
    <cellStyle name="Dziesiętny 2 3 5 3 2 4 2" xfId="8984"/>
    <cellStyle name="Dziesiętny 2 3 5 3 2 5" xfId="5476"/>
    <cellStyle name="Dziesiętny 2 3 5 3 3" xfId="1128"/>
    <cellStyle name="Dziesiętny 2 3 5 3 3 2" xfId="2273"/>
    <cellStyle name="Dziesiętny 2 3 5 3 3 2 2" xfId="7002"/>
    <cellStyle name="Dziesiętny 2 3 5 3 3 3" xfId="3493"/>
    <cellStyle name="Dziesiętny 2 3 5 3 3 3 2" xfId="8220"/>
    <cellStyle name="Dziesiętny 2 3 5 3 3 4" xfId="4638"/>
    <cellStyle name="Dziesiętny 2 3 5 3 3 4 2" xfId="9365"/>
    <cellStyle name="Dziesiętny 2 3 5 3 3 5" xfId="5857"/>
    <cellStyle name="Dziesiętny 2 3 5 3 4" xfId="1510"/>
    <cellStyle name="Dziesiętny 2 3 5 3 4 2" xfId="6239"/>
    <cellStyle name="Dziesiętny 2 3 5 3 5" xfId="2730"/>
    <cellStyle name="Dziesiętny 2 3 5 3 5 2" xfId="7457"/>
    <cellStyle name="Dziesiętny 2 3 5 3 6" xfId="3875"/>
    <cellStyle name="Dziesiętny 2 3 5 3 6 2" xfId="8602"/>
    <cellStyle name="Dziesiętny 2 3 5 3 7" xfId="5094"/>
    <cellStyle name="Dziesiętny 2 3 5 4" xfId="493"/>
    <cellStyle name="Dziesiętny 2 3 5 4 2" xfId="1638"/>
    <cellStyle name="Dziesiętny 2 3 5 4 2 2" xfId="6367"/>
    <cellStyle name="Dziesiętny 2 3 5 4 3" xfId="2858"/>
    <cellStyle name="Dziesiętny 2 3 5 4 3 2" xfId="7585"/>
    <cellStyle name="Dziesiętny 2 3 5 4 4" xfId="4003"/>
    <cellStyle name="Dziesiętny 2 3 5 4 4 2" xfId="8730"/>
    <cellStyle name="Dziesiętny 2 3 5 4 5" xfId="5222"/>
    <cellStyle name="Dziesiętny 2 3 5 5" xfId="874"/>
    <cellStyle name="Dziesiętny 2 3 5 5 2" xfId="2019"/>
    <cellStyle name="Dziesiętny 2 3 5 5 2 2" xfId="6748"/>
    <cellStyle name="Dziesiętny 2 3 5 5 3" xfId="3239"/>
    <cellStyle name="Dziesiętny 2 3 5 5 3 2" xfId="7966"/>
    <cellStyle name="Dziesiętny 2 3 5 5 4" xfId="4384"/>
    <cellStyle name="Dziesiętny 2 3 5 5 4 2" xfId="9111"/>
    <cellStyle name="Dziesiętny 2 3 5 5 5" xfId="5603"/>
    <cellStyle name="Dziesiętny 2 3 5 6" xfId="1256"/>
    <cellStyle name="Dziesiętny 2 3 5 6 2" xfId="5985"/>
    <cellStyle name="Dziesiętny 2 3 5 7" xfId="2476"/>
    <cellStyle name="Dziesiętny 2 3 5 7 2" xfId="7203"/>
    <cellStyle name="Dziesiętny 2 3 5 8" xfId="3621"/>
    <cellStyle name="Dziesiętny 2 3 5 8 2" xfId="8348"/>
    <cellStyle name="Dziesiętny 2 3 5 9" xfId="4840"/>
    <cellStyle name="Dziesiętny 2 3 6" xfId="155"/>
    <cellStyle name="Dziesiętny 2 3 6 2" xfId="538"/>
    <cellStyle name="Dziesiętny 2 3 6 2 2" xfId="1683"/>
    <cellStyle name="Dziesiętny 2 3 6 2 2 2" xfId="6412"/>
    <cellStyle name="Dziesiętny 2 3 6 2 3" xfId="2903"/>
    <cellStyle name="Dziesiętny 2 3 6 2 3 2" xfId="7630"/>
    <cellStyle name="Dziesiętny 2 3 6 2 4" xfId="4048"/>
    <cellStyle name="Dziesiętny 2 3 6 2 4 2" xfId="8775"/>
    <cellStyle name="Dziesiętny 2 3 6 2 5" xfId="5267"/>
    <cellStyle name="Dziesiętny 2 3 6 3" xfId="919"/>
    <cellStyle name="Dziesiętny 2 3 6 3 2" xfId="2064"/>
    <cellStyle name="Dziesiętny 2 3 6 3 2 2" xfId="6793"/>
    <cellStyle name="Dziesiętny 2 3 6 3 3" xfId="3284"/>
    <cellStyle name="Dziesiętny 2 3 6 3 3 2" xfId="8011"/>
    <cellStyle name="Dziesiętny 2 3 6 3 4" xfId="4429"/>
    <cellStyle name="Dziesiętny 2 3 6 3 4 2" xfId="9156"/>
    <cellStyle name="Dziesiętny 2 3 6 3 5" xfId="5648"/>
    <cellStyle name="Dziesiętny 2 3 6 4" xfId="1301"/>
    <cellStyle name="Dziesiętny 2 3 6 4 2" xfId="6030"/>
    <cellStyle name="Dziesiętny 2 3 6 5" xfId="2521"/>
    <cellStyle name="Dziesiętny 2 3 6 5 2" xfId="7248"/>
    <cellStyle name="Dziesiętny 2 3 6 6" xfId="3666"/>
    <cellStyle name="Dziesiętny 2 3 6 6 2" xfId="8393"/>
    <cellStyle name="Dziesiętny 2 3 6 7" xfId="4885"/>
    <cellStyle name="Dziesiętny 2 3 7" xfId="283"/>
    <cellStyle name="Dziesiętny 2 3 7 2" xfId="665"/>
    <cellStyle name="Dziesiętny 2 3 7 2 2" xfId="1810"/>
    <cellStyle name="Dziesiętny 2 3 7 2 2 2" xfId="6539"/>
    <cellStyle name="Dziesiętny 2 3 7 2 3" xfId="3030"/>
    <cellStyle name="Dziesiętny 2 3 7 2 3 2" xfId="7757"/>
    <cellStyle name="Dziesiętny 2 3 7 2 4" xfId="4175"/>
    <cellStyle name="Dziesiętny 2 3 7 2 4 2" xfId="8902"/>
    <cellStyle name="Dziesiętny 2 3 7 2 5" xfId="5394"/>
    <cellStyle name="Dziesiętny 2 3 7 3" xfId="1046"/>
    <cellStyle name="Dziesiętny 2 3 7 3 2" xfId="2191"/>
    <cellStyle name="Dziesiętny 2 3 7 3 2 2" xfId="6920"/>
    <cellStyle name="Dziesiętny 2 3 7 3 3" xfId="3411"/>
    <cellStyle name="Dziesiętny 2 3 7 3 3 2" xfId="8138"/>
    <cellStyle name="Dziesiętny 2 3 7 3 4" xfId="4556"/>
    <cellStyle name="Dziesiętny 2 3 7 3 4 2" xfId="9283"/>
    <cellStyle name="Dziesiętny 2 3 7 3 5" xfId="5775"/>
    <cellStyle name="Dziesiętny 2 3 7 4" xfId="1428"/>
    <cellStyle name="Dziesiętny 2 3 7 4 2" xfId="6157"/>
    <cellStyle name="Dziesiętny 2 3 7 5" xfId="2648"/>
    <cellStyle name="Dziesiętny 2 3 7 5 2" xfId="7375"/>
    <cellStyle name="Dziesiętny 2 3 7 6" xfId="3793"/>
    <cellStyle name="Dziesiętny 2 3 7 6 2" xfId="8520"/>
    <cellStyle name="Dziesiętny 2 3 7 7" xfId="5012"/>
    <cellStyle name="Dziesiętny 2 3 8" xfId="411"/>
    <cellStyle name="Dziesiętny 2 3 8 2" xfId="1556"/>
    <cellStyle name="Dziesiętny 2 3 8 2 2" xfId="6285"/>
    <cellStyle name="Dziesiętny 2 3 8 3" xfId="2776"/>
    <cellStyle name="Dziesiętny 2 3 8 3 2" xfId="7503"/>
    <cellStyle name="Dziesiętny 2 3 8 4" xfId="3921"/>
    <cellStyle name="Dziesiętny 2 3 8 4 2" xfId="8648"/>
    <cellStyle name="Dziesiętny 2 3 8 5" xfId="5140"/>
    <cellStyle name="Dziesiętny 2 3 9" xfId="792"/>
    <cellStyle name="Dziesiętny 2 3 9 2" xfId="1937"/>
    <cellStyle name="Dziesiętny 2 3 9 2 2" xfId="6666"/>
    <cellStyle name="Dziesiętny 2 3 9 3" xfId="3157"/>
    <cellStyle name="Dziesiętny 2 3 9 3 2" xfId="7884"/>
    <cellStyle name="Dziesiętny 2 3 9 4" xfId="4302"/>
    <cellStyle name="Dziesiętny 2 3 9 4 2" xfId="9029"/>
    <cellStyle name="Dziesiętny 2 3 9 5" xfId="5521"/>
    <cellStyle name="Dziesiętny 2 4" xfId="25"/>
    <cellStyle name="Dziesiętny 2 4 10" xfId="2399"/>
    <cellStyle name="Dziesiętny 2 4 10 2" xfId="7126"/>
    <cellStyle name="Dziesiętny 2 4 11" xfId="3544"/>
    <cellStyle name="Dziesiętny 2 4 11 2" xfId="8271"/>
    <cellStyle name="Dziesiętny 2 4 12" xfId="4763"/>
    <cellStyle name="Dziesiętny 2 4 2" xfId="47"/>
    <cellStyle name="Dziesiętny 2 4 2 10" xfId="3564"/>
    <cellStyle name="Dziesiętny 2 4 2 10 2" xfId="8291"/>
    <cellStyle name="Dziesiętny 2 4 2 11" xfId="4783"/>
    <cellStyle name="Dziesiętny 2 4 2 2" xfId="91"/>
    <cellStyle name="Dziesiętny 2 4 2 2 2" xfId="221"/>
    <cellStyle name="Dziesiętny 2 4 2 2 2 2" xfId="604"/>
    <cellStyle name="Dziesiętny 2 4 2 2 2 2 2" xfId="1749"/>
    <cellStyle name="Dziesiętny 2 4 2 2 2 2 2 2" xfId="6478"/>
    <cellStyle name="Dziesiętny 2 4 2 2 2 2 3" xfId="2969"/>
    <cellStyle name="Dziesiętny 2 4 2 2 2 2 3 2" xfId="7696"/>
    <cellStyle name="Dziesiętny 2 4 2 2 2 2 4" xfId="4114"/>
    <cellStyle name="Dziesiętny 2 4 2 2 2 2 4 2" xfId="8841"/>
    <cellStyle name="Dziesiętny 2 4 2 2 2 2 5" xfId="5333"/>
    <cellStyle name="Dziesiętny 2 4 2 2 2 3" xfId="985"/>
    <cellStyle name="Dziesiętny 2 4 2 2 2 3 2" xfId="2130"/>
    <cellStyle name="Dziesiętny 2 4 2 2 2 3 2 2" xfId="6859"/>
    <cellStyle name="Dziesiętny 2 4 2 2 2 3 3" xfId="3350"/>
    <cellStyle name="Dziesiętny 2 4 2 2 2 3 3 2" xfId="8077"/>
    <cellStyle name="Dziesiętny 2 4 2 2 2 3 4" xfId="4495"/>
    <cellStyle name="Dziesiętny 2 4 2 2 2 3 4 2" xfId="9222"/>
    <cellStyle name="Dziesiętny 2 4 2 2 2 3 5" xfId="5714"/>
    <cellStyle name="Dziesiętny 2 4 2 2 2 4" xfId="1367"/>
    <cellStyle name="Dziesiętny 2 4 2 2 2 4 2" xfId="6096"/>
    <cellStyle name="Dziesiętny 2 4 2 2 2 5" xfId="2587"/>
    <cellStyle name="Dziesiętny 2 4 2 2 2 5 2" xfId="7314"/>
    <cellStyle name="Dziesiętny 2 4 2 2 2 6" xfId="3732"/>
    <cellStyle name="Dziesiętny 2 4 2 2 2 6 2" xfId="8459"/>
    <cellStyle name="Dziesiętny 2 4 2 2 2 7" xfId="4951"/>
    <cellStyle name="Dziesiętny 2 4 2 2 3" xfId="349"/>
    <cellStyle name="Dziesiętny 2 4 2 2 3 2" xfId="731"/>
    <cellStyle name="Dziesiętny 2 4 2 2 3 2 2" xfId="1876"/>
    <cellStyle name="Dziesiętny 2 4 2 2 3 2 2 2" xfId="6605"/>
    <cellStyle name="Dziesiętny 2 4 2 2 3 2 3" xfId="3096"/>
    <cellStyle name="Dziesiętny 2 4 2 2 3 2 3 2" xfId="7823"/>
    <cellStyle name="Dziesiętny 2 4 2 2 3 2 4" xfId="4241"/>
    <cellStyle name="Dziesiętny 2 4 2 2 3 2 4 2" xfId="8968"/>
    <cellStyle name="Dziesiętny 2 4 2 2 3 2 5" xfId="5460"/>
    <cellStyle name="Dziesiętny 2 4 2 2 3 3" xfId="1112"/>
    <cellStyle name="Dziesiętny 2 4 2 2 3 3 2" xfId="2257"/>
    <cellStyle name="Dziesiętny 2 4 2 2 3 3 2 2" xfId="6986"/>
    <cellStyle name="Dziesiętny 2 4 2 2 3 3 3" xfId="3477"/>
    <cellStyle name="Dziesiętny 2 4 2 2 3 3 3 2" xfId="8204"/>
    <cellStyle name="Dziesiętny 2 4 2 2 3 3 4" xfId="4622"/>
    <cellStyle name="Dziesiętny 2 4 2 2 3 3 4 2" xfId="9349"/>
    <cellStyle name="Dziesiętny 2 4 2 2 3 3 5" xfId="5841"/>
    <cellStyle name="Dziesiętny 2 4 2 2 3 4" xfId="1494"/>
    <cellStyle name="Dziesiętny 2 4 2 2 3 4 2" xfId="6223"/>
    <cellStyle name="Dziesiętny 2 4 2 2 3 5" xfId="2714"/>
    <cellStyle name="Dziesiętny 2 4 2 2 3 5 2" xfId="7441"/>
    <cellStyle name="Dziesiętny 2 4 2 2 3 6" xfId="3859"/>
    <cellStyle name="Dziesiętny 2 4 2 2 3 6 2" xfId="8586"/>
    <cellStyle name="Dziesiętny 2 4 2 2 3 7" xfId="5078"/>
    <cellStyle name="Dziesiętny 2 4 2 2 4" xfId="477"/>
    <cellStyle name="Dziesiętny 2 4 2 2 4 2" xfId="1622"/>
    <cellStyle name="Dziesiętny 2 4 2 2 4 2 2" xfId="6351"/>
    <cellStyle name="Dziesiętny 2 4 2 2 4 3" xfId="2842"/>
    <cellStyle name="Dziesiętny 2 4 2 2 4 3 2" xfId="7569"/>
    <cellStyle name="Dziesiętny 2 4 2 2 4 4" xfId="3987"/>
    <cellStyle name="Dziesiętny 2 4 2 2 4 4 2" xfId="8714"/>
    <cellStyle name="Dziesiętny 2 4 2 2 4 5" xfId="5206"/>
    <cellStyle name="Dziesiętny 2 4 2 2 5" xfId="858"/>
    <cellStyle name="Dziesiętny 2 4 2 2 5 2" xfId="2003"/>
    <cellStyle name="Dziesiętny 2 4 2 2 5 2 2" xfId="6732"/>
    <cellStyle name="Dziesiętny 2 4 2 2 5 3" xfId="3223"/>
    <cellStyle name="Dziesiętny 2 4 2 2 5 3 2" xfId="7950"/>
    <cellStyle name="Dziesiętny 2 4 2 2 5 4" xfId="4368"/>
    <cellStyle name="Dziesiętny 2 4 2 2 5 4 2" xfId="9095"/>
    <cellStyle name="Dziesiętny 2 4 2 2 5 5" xfId="5587"/>
    <cellStyle name="Dziesiętny 2 4 2 2 6" xfId="1240"/>
    <cellStyle name="Dziesiętny 2 4 2 2 6 2" xfId="5969"/>
    <cellStyle name="Dziesiętny 2 4 2 2 7" xfId="2460"/>
    <cellStyle name="Dziesiętny 2 4 2 2 7 2" xfId="7187"/>
    <cellStyle name="Dziesiętny 2 4 2 2 8" xfId="3605"/>
    <cellStyle name="Dziesiętny 2 4 2 2 8 2" xfId="8332"/>
    <cellStyle name="Dziesiętny 2 4 2 2 9" xfId="4824"/>
    <cellStyle name="Dziesiętny 2 4 2 3" xfId="132"/>
    <cellStyle name="Dziesiętny 2 4 2 3 2" xfId="262"/>
    <cellStyle name="Dziesiętny 2 4 2 3 2 2" xfId="645"/>
    <cellStyle name="Dziesiętny 2 4 2 3 2 2 2" xfId="1790"/>
    <cellStyle name="Dziesiętny 2 4 2 3 2 2 2 2" xfId="6519"/>
    <cellStyle name="Dziesiętny 2 4 2 3 2 2 3" xfId="3010"/>
    <cellStyle name="Dziesiętny 2 4 2 3 2 2 3 2" xfId="7737"/>
    <cellStyle name="Dziesiętny 2 4 2 3 2 2 4" xfId="4155"/>
    <cellStyle name="Dziesiętny 2 4 2 3 2 2 4 2" xfId="8882"/>
    <cellStyle name="Dziesiętny 2 4 2 3 2 2 5" xfId="5374"/>
    <cellStyle name="Dziesiętny 2 4 2 3 2 3" xfId="1026"/>
    <cellStyle name="Dziesiętny 2 4 2 3 2 3 2" xfId="2171"/>
    <cellStyle name="Dziesiętny 2 4 2 3 2 3 2 2" xfId="6900"/>
    <cellStyle name="Dziesiętny 2 4 2 3 2 3 3" xfId="3391"/>
    <cellStyle name="Dziesiętny 2 4 2 3 2 3 3 2" xfId="8118"/>
    <cellStyle name="Dziesiętny 2 4 2 3 2 3 4" xfId="4536"/>
    <cellStyle name="Dziesiętny 2 4 2 3 2 3 4 2" xfId="9263"/>
    <cellStyle name="Dziesiętny 2 4 2 3 2 3 5" xfId="5755"/>
    <cellStyle name="Dziesiętny 2 4 2 3 2 4" xfId="1408"/>
    <cellStyle name="Dziesiętny 2 4 2 3 2 4 2" xfId="6137"/>
    <cellStyle name="Dziesiętny 2 4 2 3 2 5" xfId="2628"/>
    <cellStyle name="Dziesiętny 2 4 2 3 2 5 2" xfId="7355"/>
    <cellStyle name="Dziesiętny 2 4 2 3 2 6" xfId="3773"/>
    <cellStyle name="Dziesiętny 2 4 2 3 2 6 2" xfId="8500"/>
    <cellStyle name="Dziesiętny 2 4 2 3 2 7" xfId="4992"/>
    <cellStyle name="Dziesiętny 2 4 2 3 3" xfId="390"/>
    <cellStyle name="Dziesiętny 2 4 2 3 3 2" xfId="772"/>
    <cellStyle name="Dziesiętny 2 4 2 3 3 2 2" xfId="1917"/>
    <cellStyle name="Dziesiętny 2 4 2 3 3 2 2 2" xfId="6646"/>
    <cellStyle name="Dziesiętny 2 4 2 3 3 2 3" xfId="3137"/>
    <cellStyle name="Dziesiętny 2 4 2 3 3 2 3 2" xfId="7864"/>
    <cellStyle name="Dziesiętny 2 4 2 3 3 2 4" xfId="4282"/>
    <cellStyle name="Dziesiętny 2 4 2 3 3 2 4 2" xfId="9009"/>
    <cellStyle name="Dziesiętny 2 4 2 3 3 2 5" xfId="5501"/>
    <cellStyle name="Dziesiętny 2 4 2 3 3 3" xfId="1153"/>
    <cellStyle name="Dziesiętny 2 4 2 3 3 3 2" xfId="2298"/>
    <cellStyle name="Dziesiętny 2 4 2 3 3 3 2 2" xfId="7027"/>
    <cellStyle name="Dziesiętny 2 4 2 3 3 3 3" xfId="3518"/>
    <cellStyle name="Dziesiętny 2 4 2 3 3 3 3 2" xfId="8245"/>
    <cellStyle name="Dziesiętny 2 4 2 3 3 3 4" xfId="4663"/>
    <cellStyle name="Dziesiętny 2 4 2 3 3 3 4 2" xfId="9390"/>
    <cellStyle name="Dziesiętny 2 4 2 3 3 3 5" xfId="5882"/>
    <cellStyle name="Dziesiętny 2 4 2 3 3 4" xfId="1535"/>
    <cellStyle name="Dziesiętny 2 4 2 3 3 4 2" xfId="6264"/>
    <cellStyle name="Dziesiętny 2 4 2 3 3 5" xfId="2755"/>
    <cellStyle name="Dziesiętny 2 4 2 3 3 5 2" xfId="7482"/>
    <cellStyle name="Dziesiętny 2 4 2 3 3 6" xfId="3900"/>
    <cellStyle name="Dziesiętny 2 4 2 3 3 6 2" xfId="8627"/>
    <cellStyle name="Dziesiętny 2 4 2 3 3 7" xfId="5119"/>
    <cellStyle name="Dziesiętny 2 4 2 3 4" xfId="518"/>
    <cellStyle name="Dziesiętny 2 4 2 3 4 2" xfId="1663"/>
    <cellStyle name="Dziesiętny 2 4 2 3 4 2 2" xfId="6392"/>
    <cellStyle name="Dziesiętny 2 4 2 3 4 3" xfId="2883"/>
    <cellStyle name="Dziesiętny 2 4 2 3 4 3 2" xfId="7610"/>
    <cellStyle name="Dziesiętny 2 4 2 3 4 4" xfId="4028"/>
    <cellStyle name="Dziesiętny 2 4 2 3 4 4 2" xfId="8755"/>
    <cellStyle name="Dziesiętny 2 4 2 3 4 5" xfId="5247"/>
    <cellStyle name="Dziesiętny 2 4 2 3 5" xfId="899"/>
    <cellStyle name="Dziesiętny 2 4 2 3 5 2" xfId="2044"/>
    <cellStyle name="Dziesiętny 2 4 2 3 5 2 2" xfId="6773"/>
    <cellStyle name="Dziesiętny 2 4 2 3 5 3" xfId="3264"/>
    <cellStyle name="Dziesiętny 2 4 2 3 5 3 2" xfId="7991"/>
    <cellStyle name="Dziesiętny 2 4 2 3 5 4" xfId="4409"/>
    <cellStyle name="Dziesiętny 2 4 2 3 5 4 2" xfId="9136"/>
    <cellStyle name="Dziesiętny 2 4 2 3 5 5" xfId="5628"/>
    <cellStyle name="Dziesiętny 2 4 2 3 6" xfId="1281"/>
    <cellStyle name="Dziesiętny 2 4 2 3 6 2" xfId="6010"/>
    <cellStyle name="Dziesiętny 2 4 2 3 7" xfId="2501"/>
    <cellStyle name="Dziesiętny 2 4 2 3 7 2" xfId="7228"/>
    <cellStyle name="Dziesiętny 2 4 2 3 8" xfId="3646"/>
    <cellStyle name="Dziesiętny 2 4 2 3 8 2" xfId="8373"/>
    <cellStyle name="Dziesiętny 2 4 2 3 9" xfId="4865"/>
    <cellStyle name="Dziesiętny 2 4 2 4" xfId="180"/>
    <cellStyle name="Dziesiętny 2 4 2 4 2" xfId="563"/>
    <cellStyle name="Dziesiętny 2 4 2 4 2 2" xfId="1708"/>
    <cellStyle name="Dziesiętny 2 4 2 4 2 2 2" xfId="6437"/>
    <cellStyle name="Dziesiętny 2 4 2 4 2 3" xfId="2928"/>
    <cellStyle name="Dziesiętny 2 4 2 4 2 3 2" xfId="7655"/>
    <cellStyle name="Dziesiętny 2 4 2 4 2 4" xfId="4073"/>
    <cellStyle name="Dziesiętny 2 4 2 4 2 4 2" xfId="8800"/>
    <cellStyle name="Dziesiętny 2 4 2 4 2 5" xfId="5292"/>
    <cellStyle name="Dziesiętny 2 4 2 4 3" xfId="944"/>
    <cellStyle name="Dziesiętny 2 4 2 4 3 2" xfId="2089"/>
    <cellStyle name="Dziesiętny 2 4 2 4 3 2 2" xfId="6818"/>
    <cellStyle name="Dziesiętny 2 4 2 4 3 3" xfId="3309"/>
    <cellStyle name="Dziesiętny 2 4 2 4 3 3 2" xfId="8036"/>
    <cellStyle name="Dziesiętny 2 4 2 4 3 4" xfId="4454"/>
    <cellStyle name="Dziesiętny 2 4 2 4 3 4 2" xfId="9181"/>
    <cellStyle name="Dziesiętny 2 4 2 4 3 5" xfId="5673"/>
    <cellStyle name="Dziesiętny 2 4 2 4 4" xfId="1326"/>
    <cellStyle name="Dziesiętny 2 4 2 4 4 2" xfId="6055"/>
    <cellStyle name="Dziesiętny 2 4 2 4 5" xfId="2546"/>
    <cellStyle name="Dziesiętny 2 4 2 4 5 2" xfId="7273"/>
    <cellStyle name="Dziesiętny 2 4 2 4 6" xfId="3691"/>
    <cellStyle name="Dziesiętny 2 4 2 4 6 2" xfId="8418"/>
    <cellStyle name="Dziesiętny 2 4 2 4 7" xfId="4910"/>
    <cellStyle name="Dziesiętny 2 4 2 5" xfId="308"/>
    <cellStyle name="Dziesiętny 2 4 2 5 2" xfId="690"/>
    <cellStyle name="Dziesiętny 2 4 2 5 2 2" xfId="1835"/>
    <cellStyle name="Dziesiętny 2 4 2 5 2 2 2" xfId="6564"/>
    <cellStyle name="Dziesiętny 2 4 2 5 2 3" xfId="3055"/>
    <cellStyle name="Dziesiętny 2 4 2 5 2 3 2" xfId="7782"/>
    <cellStyle name="Dziesiętny 2 4 2 5 2 4" xfId="4200"/>
    <cellStyle name="Dziesiętny 2 4 2 5 2 4 2" xfId="8927"/>
    <cellStyle name="Dziesiętny 2 4 2 5 2 5" xfId="5419"/>
    <cellStyle name="Dziesiętny 2 4 2 5 3" xfId="1071"/>
    <cellStyle name="Dziesiętny 2 4 2 5 3 2" xfId="2216"/>
    <cellStyle name="Dziesiętny 2 4 2 5 3 2 2" xfId="6945"/>
    <cellStyle name="Dziesiętny 2 4 2 5 3 3" xfId="3436"/>
    <cellStyle name="Dziesiętny 2 4 2 5 3 3 2" xfId="8163"/>
    <cellStyle name="Dziesiętny 2 4 2 5 3 4" xfId="4581"/>
    <cellStyle name="Dziesiętny 2 4 2 5 3 4 2" xfId="9308"/>
    <cellStyle name="Dziesiętny 2 4 2 5 3 5" xfId="5800"/>
    <cellStyle name="Dziesiętny 2 4 2 5 4" xfId="1453"/>
    <cellStyle name="Dziesiętny 2 4 2 5 4 2" xfId="6182"/>
    <cellStyle name="Dziesiętny 2 4 2 5 5" xfId="2673"/>
    <cellStyle name="Dziesiętny 2 4 2 5 5 2" xfId="7400"/>
    <cellStyle name="Dziesiętny 2 4 2 5 6" xfId="3818"/>
    <cellStyle name="Dziesiętny 2 4 2 5 6 2" xfId="8545"/>
    <cellStyle name="Dziesiętny 2 4 2 5 7" xfId="5037"/>
    <cellStyle name="Dziesiętny 2 4 2 6" xfId="436"/>
    <cellStyle name="Dziesiętny 2 4 2 6 2" xfId="1581"/>
    <cellStyle name="Dziesiętny 2 4 2 6 2 2" xfId="6310"/>
    <cellStyle name="Dziesiętny 2 4 2 6 3" xfId="2801"/>
    <cellStyle name="Dziesiętny 2 4 2 6 3 2" xfId="7528"/>
    <cellStyle name="Dziesiętny 2 4 2 6 4" xfId="3946"/>
    <cellStyle name="Dziesiętny 2 4 2 6 4 2" xfId="8673"/>
    <cellStyle name="Dziesiętny 2 4 2 6 5" xfId="5165"/>
    <cellStyle name="Dziesiętny 2 4 2 7" xfId="817"/>
    <cellStyle name="Dziesiętny 2 4 2 7 2" xfId="1962"/>
    <cellStyle name="Dziesiętny 2 4 2 7 2 2" xfId="6691"/>
    <cellStyle name="Dziesiętny 2 4 2 7 3" xfId="3182"/>
    <cellStyle name="Dziesiętny 2 4 2 7 3 2" xfId="7909"/>
    <cellStyle name="Dziesiętny 2 4 2 7 4" xfId="4327"/>
    <cellStyle name="Dziesiętny 2 4 2 7 4 2" xfId="9054"/>
    <cellStyle name="Dziesiętny 2 4 2 7 5" xfId="5546"/>
    <cellStyle name="Dziesiętny 2 4 2 8" xfId="1199"/>
    <cellStyle name="Dziesiętny 2 4 2 8 2" xfId="5928"/>
    <cellStyle name="Dziesiętny 2 4 2 9" xfId="2419"/>
    <cellStyle name="Dziesiętny 2 4 2 9 2" xfId="7146"/>
    <cellStyle name="Dziesiętny 2 4 3" xfId="71"/>
    <cellStyle name="Dziesiętny 2 4 3 10" xfId="4804"/>
    <cellStyle name="Dziesiętny 2 4 3 2" xfId="201"/>
    <cellStyle name="Dziesiętny 2 4 3 2 2" xfId="584"/>
    <cellStyle name="Dziesiętny 2 4 3 2 2 2" xfId="2334"/>
    <cellStyle name="Dziesiętny 2 4 3 2 2 2 2" xfId="4699"/>
    <cellStyle name="Dziesiętny 2 4 3 2 2 2 2 2" xfId="9426"/>
    <cellStyle name="Dziesiętny 2 4 3 2 2 2 3" xfId="7063"/>
    <cellStyle name="Dziesiętny 2 4 3 2 2 3" xfId="1729"/>
    <cellStyle name="Dziesiętny 2 4 3 2 2 3 2" xfId="6458"/>
    <cellStyle name="Dziesiętny 2 4 3 2 2 4" xfId="2949"/>
    <cellStyle name="Dziesiętny 2 4 3 2 2 4 2" xfId="7676"/>
    <cellStyle name="Dziesiętny 2 4 3 2 2 5" xfId="4094"/>
    <cellStyle name="Dziesiętny 2 4 3 2 2 5 2" xfId="8821"/>
    <cellStyle name="Dziesiętny 2 4 3 2 2 6" xfId="5313"/>
    <cellStyle name="Dziesiętny 2 4 3 2 3" xfId="965"/>
    <cellStyle name="Dziesiętny 2 4 3 2 3 2" xfId="2110"/>
    <cellStyle name="Dziesiętny 2 4 3 2 3 2 2" xfId="6839"/>
    <cellStyle name="Dziesiętny 2 4 3 2 3 3" xfId="3330"/>
    <cellStyle name="Dziesiętny 2 4 3 2 3 3 2" xfId="8057"/>
    <cellStyle name="Dziesiętny 2 4 3 2 3 4" xfId="4475"/>
    <cellStyle name="Dziesiętny 2 4 3 2 3 4 2" xfId="9202"/>
    <cellStyle name="Dziesiętny 2 4 3 2 3 5" xfId="5694"/>
    <cellStyle name="Dziesiętny 2 4 3 2 4" xfId="2333"/>
    <cellStyle name="Dziesiętny 2 4 3 2 4 2" xfId="4698"/>
    <cellStyle name="Dziesiętny 2 4 3 2 4 2 2" xfId="9425"/>
    <cellStyle name="Dziesiętny 2 4 3 2 4 3" xfId="7062"/>
    <cellStyle name="Dziesiętny 2 4 3 2 5" xfId="1347"/>
    <cellStyle name="Dziesiętny 2 4 3 2 5 2" xfId="6076"/>
    <cellStyle name="Dziesiętny 2 4 3 2 6" xfId="2567"/>
    <cellStyle name="Dziesiętny 2 4 3 2 6 2" xfId="7294"/>
    <cellStyle name="Dziesiętny 2 4 3 2 7" xfId="3712"/>
    <cellStyle name="Dziesiętny 2 4 3 2 7 2" xfId="8439"/>
    <cellStyle name="Dziesiętny 2 4 3 2 8" xfId="4931"/>
    <cellStyle name="Dziesiętny 2 4 3 3" xfId="329"/>
    <cellStyle name="Dziesiętny 2 4 3 3 2" xfId="711"/>
    <cellStyle name="Dziesiętny 2 4 3 3 2 2" xfId="2336"/>
    <cellStyle name="Dziesiętny 2 4 3 3 2 2 2" xfId="4701"/>
    <cellStyle name="Dziesiętny 2 4 3 3 2 2 2 2" xfId="9428"/>
    <cellStyle name="Dziesiętny 2 4 3 3 2 2 3" xfId="7065"/>
    <cellStyle name="Dziesiętny 2 4 3 3 2 3" xfId="1856"/>
    <cellStyle name="Dziesiętny 2 4 3 3 2 3 2" xfId="6585"/>
    <cellStyle name="Dziesiętny 2 4 3 3 2 4" xfId="3076"/>
    <cellStyle name="Dziesiętny 2 4 3 3 2 4 2" xfId="7803"/>
    <cellStyle name="Dziesiętny 2 4 3 3 2 5" xfId="4221"/>
    <cellStyle name="Dziesiętny 2 4 3 3 2 5 2" xfId="8948"/>
    <cellStyle name="Dziesiętny 2 4 3 3 2 6" xfId="5440"/>
    <cellStyle name="Dziesiętny 2 4 3 3 3" xfId="1092"/>
    <cellStyle name="Dziesiętny 2 4 3 3 3 2" xfId="2237"/>
    <cellStyle name="Dziesiętny 2 4 3 3 3 2 2" xfId="6966"/>
    <cellStyle name="Dziesiętny 2 4 3 3 3 3" xfId="3457"/>
    <cellStyle name="Dziesiętny 2 4 3 3 3 3 2" xfId="8184"/>
    <cellStyle name="Dziesiętny 2 4 3 3 3 4" xfId="4602"/>
    <cellStyle name="Dziesiętny 2 4 3 3 3 4 2" xfId="9329"/>
    <cellStyle name="Dziesiętny 2 4 3 3 3 5" xfId="5821"/>
    <cellStyle name="Dziesiętny 2 4 3 3 4" xfId="2335"/>
    <cellStyle name="Dziesiętny 2 4 3 3 4 2" xfId="4700"/>
    <cellStyle name="Dziesiętny 2 4 3 3 4 2 2" xfId="9427"/>
    <cellStyle name="Dziesiętny 2 4 3 3 4 3" xfId="7064"/>
    <cellStyle name="Dziesiętny 2 4 3 3 5" xfId="1474"/>
    <cellStyle name="Dziesiętny 2 4 3 3 5 2" xfId="6203"/>
    <cellStyle name="Dziesiętny 2 4 3 3 6" xfId="2694"/>
    <cellStyle name="Dziesiętny 2 4 3 3 6 2" xfId="7421"/>
    <cellStyle name="Dziesiętny 2 4 3 3 7" xfId="3839"/>
    <cellStyle name="Dziesiętny 2 4 3 3 7 2" xfId="8566"/>
    <cellStyle name="Dziesiętny 2 4 3 3 8" xfId="5058"/>
    <cellStyle name="Dziesiętny 2 4 3 4" xfId="457"/>
    <cellStyle name="Dziesiętny 2 4 3 4 2" xfId="2337"/>
    <cellStyle name="Dziesiętny 2 4 3 4 2 2" xfId="4702"/>
    <cellStyle name="Dziesiętny 2 4 3 4 2 2 2" xfId="9429"/>
    <cellStyle name="Dziesiętny 2 4 3 4 2 3" xfId="7066"/>
    <cellStyle name="Dziesiętny 2 4 3 4 3" xfId="1602"/>
    <cellStyle name="Dziesiętny 2 4 3 4 3 2" xfId="6331"/>
    <cellStyle name="Dziesiętny 2 4 3 4 4" xfId="2822"/>
    <cellStyle name="Dziesiętny 2 4 3 4 4 2" xfId="7549"/>
    <cellStyle name="Dziesiętny 2 4 3 4 5" xfId="3967"/>
    <cellStyle name="Dziesiętny 2 4 3 4 5 2" xfId="8694"/>
    <cellStyle name="Dziesiętny 2 4 3 4 6" xfId="5186"/>
    <cellStyle name="Dziesiętny 2 4 3 5" xfId="838"/>
    <cellStyle name="Dziesiętny 2 4 3 5 2" xfId="1983"/>
    <cellStyle name="Dziesiętny 2 4 3 5 2 2" xfId="6712"/>
    <cellStyle name="Dziesiętny 2 4 3 5 3" xfId="3203"/>
    <cellStyle name="Dziesiętny 2 4 3 5 3 2" xfId="7930"/>
    <cellStyle name="Dziesiętny 2 4 3 5 4" xfId="4348"/>
    <cellStyle name="Dziesiętny 2 4 3 5 4 2" xfId="9075"/>
    <cellStyle name="Dziesiętny 2 4 3 5 5" xfId="5567"/>
    <cellStyle name="Dziesiętny 2 4 3 6" xfId="2332"/>
    <cellStyle name="Dziesiętny 2 4 3 6 2" xfId="4697"/>
    <cellStyle name="Dziesiętny 2 4 3 6 2 2" xfId="9424"/>
    <cellStyle name="Dziesiętny 2 4 3 6 3" xfId="7061"/>
    <cellStyle name="Dziesiętny 2 4 3 7" xfId="1220"/>
    <cellStyle name="Dziesiętny 2 4 3 7 2" xfId="5949"/>
    <cellStyle name="Dziesiętny 2 4 3 8" xfId="2440"/>
    <cellStyle name="Dziesiętny 2 4 3 8 2" xfId="7167"/>
    <cellStyle name="Dziesiętny 2 4 3 9" xfId="3585"/>
    <cellStyle name="Dziesiętny 2 4 3 9 2" xfId="8312"/>
    <cellStyle name="Dziesiętny 2 4 4" xfId="112"/>
    <cellStyle name="Dziesiętny 2 4 4 2" xfId="242"/>
    <cellStyle name="Dziesiętny 2 4 4 2 2" xfId="625"/>
    <cellStyle name="Dziesiętny 2 4 4 2 2 2" xfId="1770"/>
    <cellStyle name="Dziesiętny 2 4 4 2 2 2 2" xfId="6499"/>
    <cellStyle name="Dziesiętny 2 4 4 2 2 3" xfId="2990"/>
    <cellStyle name="Dziesiętny 2 4 4 2 2 3 2" xfId="7717"/>
    <cellStyle name="Dziesiętny 2 4 4 2 2 4" xfId="4135"/>
    <cellStyle name="Dziesiętny 2 4 4 2 2 4 2" xfId="8862"/>
    <cellStyle name="Dziesiętny 2 4 4 2 2 5" xfId="5354"/>
    <cellStyle name="Dziesiętny 2 4 4 2 3" xfId="1006"/>
    <cellStyle name="Dziesiętny 2 4 4 2 3 2" xfId="2151"/>
    <cellStyle name="Dziesiętny 2 4 4 2 3 2 2" xfId="6880"/>
    <cellStyle name="Dziesiętny 2 4 4 2 3 3" xfId="3371"/>
    <cellStyle name="Dziesiętny 2 4 4 2 3 3 2" xfId="8098"/>
    <cellStyle name="Dziesiętny 2 4 4 2 3 4" xfId="4516"/>
    <cellStyle name="Dziesiętny 2 4 4 2 3 4 2" xfId="9243"/>
    <cellStyle name="Dziesiętny 2 4 4 2 3 5" xfId="5735"/>
    <cellStyle name="Dziesiętny 2 4 4 2 4" xfId="1388"/>
    <cellStyle name="Dziesiętny 2 4 4 2 4 2" xfId="6117"/>
    <cellStyle name="Dziesiętny 2 4 4 2 5" xfId="2608"/>
    <cellStyle name="Dziesiętny 2 4 4 2 5 2" xfId="7335"/>
    <cellStyle name="Dziesiętny 2 4 4 2 6" xfId="3753"/>
    <cellStyle name="Dziesiętny 2 4 4 2 6 2" xfId="8480"/>
    <cellStyle name="Dziesiętny 2 4 4 2 7" xfId="4972"/>
    <cellStyle name="Dziesiętny 2 4 4 3" xfId="370"/>
    <cellStyle name="Dziesiętny 2 4 4 3 2" xfId="752"/>
    <cellStyle name="Dziesiętny 2 4 4 3 2 2" xfId="1897"/>
    <cellStyle name="Dziesiętny 2 4 4 3 2 2 2" xfId="6626"/>
    <cellStyle name="Dziesiętny 2 4 4 3 2 3" xfId="3117"/>
    <cellStyle name="Dziesiętny 2 4 4 3 2 3 2" xfId="7844"/>
    <cellStyle name="Dziesiętny 2 4 4 3 2 4" xfId="4262"/>
    <cellStyle name="Dziesiętny 2 4 4 3 2 4 2" xfId="8989"/>
    <cellStyle name="Dziesiętny 2 4 4 3 2 5" xfId="5481"/>
    <cellStyle name="Dziesiętny 2 4 4 3 3" xfId="1133"/>
    <cellStyle name="Dziesiętny 2 4 4 3 3 2" xfId="2278"/>
    <cellStyle name="Dziesiętny 2 4 4 3 3 2 2" xfId="7007"/>
    <cellStyle name="Dziesiętny 2 4 4 3 3 3" xfId="3498"/>
    <cellStyle name="Dziesiętny 2 4 4 3 3 3 2" xfId="8225"/>
    <cellStyle name="Dziesiętny 2 4 4 3 3 4" xfId="4643"/>
    <cellStyle name="Dziesiętny 2 4 4 3 3 4 2" xfId="9370"/>
    <cellStyle name="Dziesiętny 2 4 4 3 3 5" xfId="5862"/>
    <cellStyle name="Dziesiętny 2 4 4 3 4" xfId="1515"/>
    <cellStyle name="Dziesiętny 2 4 4 3 4 2" xfId="6244"/>
    <cellStyle name="Dziesiętny 2 4 4 3 5" xfId="2735"/>
    <cellStyle name="Dziesiętny 2 4 4 3 5 2" xfId="7462"/>
    <cellStyle name="Dziesiętny 2 4 4 3 6" xfId="3880"/>
    <cellStyle name="Dziesiętny 2 4 4 3 6 2" xfId="8607"/>
    <cellStyle name="Dziesiętny 2 4 4 3 7" xfId="5099"/>
    <cellStyle name="Dziesiętny 2 4 4 4" xfId="498"/>
    <cellStyle name="Dziesiętny 2 4 4 4 2" xfId="1643"/>
    <cellStyle name="Dziesiętny 2 4 4 4 2 2" xfId="6372"/>
    <cellStyle name="Dziesiętny 2 4 4 4 3" xfId="2863"/>
    <cellStyle name="Dziesiętny 2 4 4 4 3 2" xfId="7590"/>
    <cellStyle name="Dziesiętny 2 4 4 4 4" xfId="4008"/>
    <cellStyle name="Dziesiętny 2 4 4 4 4 2" xfId="8735"/>
    <cellStyle name="Dziesiętny 2 4 4 4 5" xfId="5227"/>
    <cellStyle name="Dziesiętny 2 4 4 5" xfId="879"/>
    <cellStyle name="Dziesiętny 2 4 4 5 2" xfId="2024"/>
    <cellStyle name="Dziesiętny 2 4 4 5 2 2" xfId="6753"/>
    <cellStyle name="Dziesiętny 2 4 4 5 3" xfId="3244"/>
    <cellStyle name="Dziesiętny 2 4 4 5 3 2" xfId="7971"/>
    <cellStyle name="Dziesiętny 2 4 4 5 4" xfId="4389"/>
    <cellStyle name="Dziesiętny 2 4 4 5 4 2" xfId="9116"/>
    <cellStyle name="Dziesiętny 2 4 4 5 5" xfId="5608"/>
    <cellStyle name="Dziesiętny 2 4 4 6" xfId="1261"/>
    <cellStyle name="Dziesiętny 2 4 4 6 2" xfId="5990"/>
    <cellStyle name="Dziesiętny 2 4 4 7" xfId="2481"/>
    <cellStyle name="Dziesiętny 2 4 4 7 2" xfId="7208"/>
    <cellStyle name="Dziesiętny 2 4 4 8" xfId="3626"/>
    <cellStyle name="Dziesiętny 2 4 4 8 2" xfId="8353"/>
    <cellStyle name="Dziesiętny 2 4 4 9" xfId="4845"/>
    <cellStyle name="Dziesiętny 2 4 5" xfId="160"/>
    <cellStyle name="Dziesiętny 2 4 5 2" xfId="543"/>
    <cellStyle name="Dziesiętny 2 4 5 2 2" xfId="1688"/>
    <cellStyle name="Dziesiętny 2 4 5 2 2 2" xfId="6417"/>
    <cellStyle name="Dziesiętny 2 4 5 2 3" xfId="2908"/>
    <cellStyle name="Dziesiętny 2 4 5 2 3 2" xfId="7635"/>
    <cellStyle name="Dziesiętny 2 4 5 2 4" xfId="4053"/>
    <cellStyle name="Dziesiętny 2 4 5 2 4 2" xfId="8780"/>
    <cellStyle name="Dziesiętny 2 4 5 2 5" xfId="5272"/>
    <cellStyle name="Dziesiętny 2 4 5 3" xfId="924"/>
    <cellStyle name="Dziesiętny 2 4 5 3 2" xfId="2069"/>
    <cellStyle name="Dziesiętny 2 4 5 3 2 2" xfId="6798"/>
    <cellStyle name="Dziesiętny 2 4 5 3 3" xfId="3289"/>
    <cellStyle name="Dziesiętny 2 4 5 3 3 2" xfId="8016"/>
    <cellStyle name="Dziesiętny 2 4 5 3 4" xfId="4434"/>
    <cellStyle name="Dziesiętny 2 4 5 3 4 2" xfId="9161"/>
    <cellStyle name="Dziesiętny 2 4 5 3 5" xfId="5653"/>
    <cellStyle name="Dziesiętny 2 4 5 4" xfId="1306"/>
    <cellStyle name="Dziesiętny 2 4 5 4 2" xfId="6035"/>
    <cellStyle name="Dziesiętny 2 4 5 5" xfId="2526"/>
    <cellStyle name="Dziesiętny 2 4 5 5 2" xfId="7253"/>
    <cellStyle name="Dziesiętny 2 4 5 6" xfId="3671"/>
    <cellStyle name="Dziesiętny 2 4 5 6 2" xfId="8398"/>
    <cellStyle name="Dziesiętny 2 4 5 7" xfId="4890"/>
    <cellStyle name="Dziesiętny 2 4 6" xfId="288"/>
    <cellStyle name="Dziesiętny 2 4 6 2" xfId="670"/>
    <cellStyle name="Dziesiętny 2 4 6 2 2" xfId="1815"/>
    <cellStyle name="Dziesiętny 2 4 6 2 2 2" xfId="6544"/>
    <cellStyle name="Dziesiętny 2 4 6 2 3" xfId="3035"/>
    <cellStyle name="Dziesiętny 2 4 6 2 3 2" xfId="7762"/>
    <cellStyle name="Dziesiętny 2 4 6 2 4" xfId="4180"/>
    <cellStyle name="Dziesiętny 2 4 6 2 4 2" xfId="8907"/>
    <cellStyle name="Dziesiętny 2 4 6 2 5" xfId="5399"/>
    <cellStyle name="Dziesiętny 2 4 6 3" xfId="1051"/>
    <cellStyle name="Dziesiętny 2 4 6 3 2" xfId="2196"/>
    <cellStyle name="Dziesiętny 2 4 6 3 2 2" xfId="6925"/>
    <cellStyle name="Dziesiętny 2 4 6 3 3" xfId="3416"/>
    <cellStyle name="Dziesiętny 2 4 6 3 3 2" xfId="8143"/>
    <cellStyle name="Dziesiętny 2 4 6 3 4" xfId="4561"/>
    <cellStyle name="Dziesiętny 2 4 6 3 4 2" xfId="9288"/>
    <cellStyle name="Dziesiętny 2 4 6 3 5" xfId="5780"/>
    <cellStyle name="Dziesiętny 2 4 6 4" xfId="1433"/>
    <cellStyle name="Dziesiętny 2 4 6 4 2" xfId="6162"/>
    <cellStyle name="Dziesiętny 2 4 6 5" xfId="2653"/>
    <cellStyle name="Dziesiętny 2 4 6 5 2" xfId="7380"/>
    <cellStyle name="Dziesiętny 2 4 6 6" xfId="3798"/>
    <cellStyle name="Dziesiętny 2 4 6 6 2" xfId="8525"/>
    <cellStyle name="Dziesiętny 2 4 6 7" xfId="5017"/>
    <cellStyle name="Dziesiętny 2 4 7" xfId="416"/>
    <cellStyle name="Dziesiętny 2 4 7 2" xfId="1561"/>
    <cellStyle name="Dziesiętny 2 4 7 2 2" xfId="6290"/>
    <cellStyle name="Dziesiętny 2 4 7 3" xfId="2781"/>
    <cellStyle name="Dziesiętny 2 4 7 3 2" xfId="7508"/>
    <cellStyle name="Dziesiętny 2 4 7 4" xfId="3926"/>
    <cellStyle name="Dziesiętny 2 4 7 4 2" xfId="8653"/>
    <cellStyle name="Dziesiętny 2 4 7 5" xfId="5145"/>
    <cellStyle name="Dziesiętny 2 4 8" xfId="797"/>
    <cellStyle name="Dziesiętny 2 4 8 2" xfId="1942"/>
    <cellStyle name="Dziesiętny 2 4 8 2 2" xfId="6671"/>
    <cellStyle name="Dziesiętny 2 4 8 3" xfId="3162"/>
    <cellStyle name="Dziesiętny 2 4 8 3 2" xfId="7889"/>
    <cellStyle name="Dziesiętny 2 4 8 4" xfId="4307"/>
    <cellStyle name="Dziesiętny 2 4 8 4 2" xfId="9034"/>
    <cellStyle name="Dziesiętny 2 4 8 5" xfId="5526"/>
    <cellStyle name="Dziesiętny 2 4 9" xfId="1179"/>
    <cellStyle name="Dziesiętny 2 4 9 2" xfId="5908"/>
    <cellStyle name="Dziesiętny 2 5" xfId="35"/>
    <cellStyle name="Dziesiętny 2 5 10" xfId="3554"/>
    <cellStyle name="Dziesiętny 2 5 10 2" xfId="8281"/>
    <cellStyle name="Dziesiętny 2 5 11" xfId="4773"/>
    <cellStyle name="Dziesiętny 2 5 2" xfId="81"/>
    <cellStyle name="Dziesiętny 2 5 2 10" xfId="4814"/>
    <cellStyle name="Dziesiętny 2 5 2 2" xfId="211"/>
    <cellStyle name="Dziesiętny 2 5 2 2 2" xfId="594"/>
    <cellStyle name="Dziesiętny 2 5 2 2 2 2" xfId="2340"/>
    <cellStyle name="Dziesiętny 2 5 2 2 2 2 2" xfId="4705"/>
    <cellStyle name="Dziesiętny 2 5 2 2 2 2 2 2" xfId="9432"/>
    <cellStyle name="Dziesiętny 2 5 2 2 2 2 3" xfId="7069"/>
    <cellStyle name="Dziesiętny 2 5 2 2 2 3" xfId="1739"/>
    <cellStyle name="Dziesiętny 2 5 2 2 2 3 2" xfId="6468"/>
    <cellStyle name="Dziesiętny 2 5 2 2 2 4" xfId="2959"/>
    <cellStyle name="Dziesiętny 2 5 2 2 2 4 2" xfId="7686"/>
    <cellStyle name="Dziesiętny 2 5 2 2 2 5" xfId="4104"/>
    <cellStyle name="Dziesiętny 2 5 2 2 2 5 2" xfId="8831"/>
    <cellStyle name="Dziesiętny 2 5 2 2 2 6" xfId="5323"/>
    <cellStyle name="Dziesiętny 2 5 2 2 3" xfId="975"/>
    <cellStyle name="Dziesiętny 2 5 2 2 3 2" xfId="2120"/>
    <cellStyle name="Dziesiętny 2 5 2 2 3 2 2" xfId="6849"/>
    <cellStyle name="Dziesiętny 2 5 2 2 3 3" xfId="3340"/>
    <cellStyle name="Dziesiętny 2 5 2 2 3 3 2" xfId="8067"/>
    <cellStyle name="Dziesiętny 2 5 2 2 3 4" xfId="4485"/>
    <cellStyle name="Dziesiętny 2 5 2 2 3 4 2" xfId="9212"/>
    <cellStyle name="Dziesiętny 2 5 2 2 3 5" xfId="5704"/>
    <cellStyle name="Dziesiętny 2 5 2 2 4" xfId="2339"/>
    <cellStyle name="Dziesiętny 2 5 2 2 4 2" xfId="4704"/>
    <cellStyle name="Dziesiętny 2 5 2 2 4 2 2" xfId="9431"/>
    <cellStyle name="Dziesiętny 2 5 2 2 4 3" xfId="7068"/>
    <cellStyle name="Dziesiętny 2 5 2 2 5" xfId="1357"/>
    <cellStyle name="Dziesiętny 2 5 2 2 5 2" xfId="6086"/>
    <cellStyle name="Dziesiętny 2 5 2 2 6" xfId="2577"/>
    <cellStyle name="Dziesiętny 2 5 2 2 6 2" xfId="7304"/>
    <cellStyle name="Dziesiętny 2 5 2 2 7" xfId="3722"/>
    <cellStyle name="Dziesiętny 2 5 2 2 7 2" xfId="8449"/>
    <cellStyle name="Dziesiętny 2 5 2 2 8" xfId="4941"/>
    <cellStyle name="Dziesiętny 2 5 2 3" xfId="339"/>
    <cellStyle name="Dziesiętny 2 5 2 3 2" xfId="721"/>
    <cellStyle name="Dziesiętny 2 5 2 3 2 2" xfId="2342"/>
    <cellStyle name="Dziesiętny 2 5 2 3 2 2 2" xfId="4707"/>
    <cellStyle name="Dziesiętny 2 5 2 3 2 2 2 2" xfId="9434"/>
    <cellStyle name="Dziesiętny 2 5 2 3 2 2 3" xfId="7071"/>
    <cellStyle name="Dziesiętny 2 5 2 3 2 3" xfId="1866"/>
    <cellStyle name="Dziesiętny 2 5 2 3 2 3 2" xfId="6595"/>
    <cellStyle name="Dziesiętny 2 5 2 3 2 4" xfId="3086"/>
    <cellStyle name="Dziesiętny 2 5 2 3 2 4 2" xfId="7813"/>
    <cellStyle name="Dziesiętny 2 5 2 3 2 5" xfId="4231"/>
    <cellStyle name="Dziesiętny 2 5 2 3 2 5 2" xfId="8958"/>
    <cellStyle name="Dziesiętny 2 5 2 3 2 6" xfId="5450"/>
    <cellStyle name="Dziesiętny 2 5 2 3 3" xfId="1102"/>
    <cellStyle name="Dziesiętny 2 5 2 3 3 2" xfId="2247"/>
    <cellStyle name="Dziesiętny 2 5 2 3 3 2 2" xfId="6976"/>
    <cellStyle name="Dziesiętny 2 5 2 3 3 3" xfId="3467"/>
    <cellStyle name="Dziesiętny 2 5 2 3 3 3 2" xfId="8194"/>
    <cellStyle name="Dziesiętny 2 5 2 3 3 4" xfId="4612"/>
    <cellStyle name="Dziesiętny 2 5 2 3 3 4 2" xfId="9339"/>
    <cellStyle name="Dziesiętny 2 5 2 3 3 5" xfId="5831"/>
    <cellStyle name="Dziesiętny 2 5 2 3 4" xfId="2341"/>
    <cellStyle name="Dziesiętny 2 5 2 3 4 2" xfId="4706"/>
    <cellStyle name="Dziesiętny 2 5 2 3 4 2 2" xfId="9433"/>
    <cellStyle name="Dziesiętny 2 5 2 3 4 3" xfId="7070"/>
    <cellStyle name="Dziesiętny 2 5 2 3 5" xfId="1484"/>
    <cellStyle name="Dziesiętny 2 5 2 3 5 2" xfId="6213"/>
    <cellStyle name="Dziesiętny 2 5 2 3 6" xfId="2704"/>
    <cellStyle name="Dziesiętny 2 5 2 3 6 2" xfId="7431"/>
    <cellStyle name="Dziesiętny 2 5 2 3 7" xfId="3849"/>
    <cellStyle name="Dziesiętny 2 5 2 3 7 2" xfId="8576"/>
    <cellStyle name="Dziesiętny 2 5 2 3 8" xfId="5068"/>
    <cellStyle name="Dziesiętny 2 5 2 4" xfId="467"/>
    <cellStyle name="Dziesiętny 2 5 2 4 2" xfId="2343"/>
    <cellStyle name="Dziesiętny 2 5 2 4 2 2" xfId="4708"/>
    <cellStyle name="Dziesiętny 2 5 2 4 2 2 2" xfId="9435"/>
    <cellStyle name="Dziesiętny 2 5 2 4 2 3" xfId="7072"/>
    <cellStyle name="Dziesiętny 2 5 2 4 3" xfId="1612"/>
    <cellStyle name="Dziesiętny 2 5 2 4 3 2" xfId="6341"/>
    <cellStyle name="Dziesiętny 2 5 2 4 4" xfId="2832"/>
    <cellStyle name="Dziesiętny 2 5 2 4 4 2" xfId="7559"/>
    <cellStyle name="Dziesiętny 2 5 2 4 5" xfId="3977"/>
    <cellStyle name="Dziesiętny 2 5 2 4 5 2" xfId="8704"/>
    <cellStyle name="Dziesiętny 2 5 2 4 6" xfId="5196"/>
    <cellStyle name="Dziesiętny 2 5 2 5" xfId="848"/>
    <cellStyle name="Dziesiętny 2 5 2 5 2" xfId="1993"/>
    <cellStyle name="Dziesiętny 2 5 2 5 2 2" xfId="6722"/>
    <cellStyle name="Dziesiętny 2 5 2 5 3" xfId="3213"/>
    <cellStyle name="Dziesiętny 2 5 2 5 3 2" xfId="7940"/>
    <cellStyle name="Dziesiętny 2 5 2 5 4" xfId="4358"/>
    <cellStyle name="Dziesiętny 2 5 2 5 4 2" xfId="9085"/>
    <cellStyle name="Dziesiętny 2 5 2 5 5" xfId="5577"/>
    <cellStyle name="Dziesiętny 2 5 2 6" xfId="2338"/>
    <cellStyle name="Dziesiętny 2 5 2 6 2" xfId="4703"/>
    <cellStyle name="Dziesiętny 2 5 2 6 2 2" xfId="9430"/>
    <cellStyle name="Dziesiętny 2 5 2 6 3" xfId="7067"/>
    <cellStyle name="Dziesiętny 2 5 2 7" xfId="1230"/>
    <cellStyle name="Dziesiętny 2 5 2 7 2" xfId="5959"/>
    <cellStyle name="Dziesiętny 2 5 2 8" xfId="2450"/>
    <cellStyle name="Dziesiętny 2 5 2 8 2" xfId="7177"/>
    <cellStyle name="Dziesiętny 2 5 2 9" xfId="3595"/>
    <cellStyle name="Dziesiętny 2 5 2 9 2" xfId="8322"/>
    <cellStyle name="Dziesiętny 2 5 3" xfId="122"/>
    <cellStyle name="Dziesiętny 2 5 3 2" xfId="252"/>
    <cellStyle name="Dziesiętny 2 5 3 2 2" xfId="635"/>
    <cellStyle name="Dziesiętny 2 5 3 2 2 2" xfId="1780"/>
    <cellStyle name="Dziesiętny 2 5 3 2 2 2 2" xfId="6509"/>
    <cellStyle name="Dziesiętny 2 5 3 2 2 3" xfId="3000"/>
    <cellStyle name="Dziesiętny 2 5 3 2 2 3 2" xfId="7727"/>
    <cellStyle name="Dziesiętny 2 5 3 2 2 4" xfId="4145"/>
    <cellStyle name="Dziesiętny 2 5 3 2 2 4 2" xfId="8872"/>
    <cellStyle name="Dziesiętny 2 5 3 2 2 5" xfId="5364"/>
    <cellStyle name="Dziesiętny 2 5 3 2 3" xfId="1016"/>
    <cellStyle name="Dziesiętny 2 5 3 2 3 2" xfId="2161"/>
    <cellStyle name="Dziesiętny 2 5 3 2 3 2 2" xfId="6890"/>
    <cellStyle name="Dziesiętny 2 5 3 2 3 3" xfId="3381"/>
    <cellStyle name="Dziesiętny 2 5 3 2 3 3 2" xfId="8108"/>
    <cellStyle name="Dziesiętny 2 5 3 2 3 4" xfId="4526"/>
    <cellStyle name="Dziesiętny 2 5 3 2 3 4 2" xfId="9253"/>
    <cellStyle name="Dziesiętny 2 5 3 2 3 5" xfId="5745"/>
    <cellStyle name="Dziesiętny 2 5 3 2 4" xfId="1398"/>
    <cellStyle name="Dziesiętny 2 5 3 2 4 2" xfId="6127"/>
    <cellStyle name="Dziesiętny 2 5 3 2 5" xfId="2618"/>
    <cellStyle name="Dziesiętny 2 5 3 2 5 2" xfId="7345"/>
    <cellStyle name="Dziesiętny 2 5 3 2 6" xfId="3763"/>
    <cellStyle name="Dziesiętny 2 5 3 2 6 2" xfId="8490"/>
    <cellStyle name="Dziesiętny 2 5 3 2 7" xfId="4982"/>
    <cellStyle name="Dziesiętny 2 5 3 3" xfId="380"/>
    <cellStyle name="Dziesiętny 2 5 3 3 2" xfId="762"/>
    <cellStyle name="Dziesiętny 2 5 3 3 2 2" xfId="1907"/>
    <cellStyle name="Dziesiętny 2 5 3 3 2 2 2" xfId="6636"/>
    <cellStyle name="Dziesiętny 2 5 3 3 2 3" xfId="3127"/>
    <cellStyle name="Dziesiętny 2 5 3 3 2 3 2" xfId="7854"/>
    <cellStyle name="Dziesiętny 2 5 3 3 2 4" xfId="4272"/>
    <cellStyle name="Dziesiętny 2 5 3 3 2 4 2" xfId="8999"/>
    <cellStyle name="Dziesiętny 2 5 3 3 2 5" xfId="5491"/>
    <cellStyle name="Dziesiętny 2 5 3 3 3" xfId="1143"/>
    <cellStyle name="Dziesiętny 2 5 3 3 3 2" xfId="2288"/>
    <cellStyle name="Dziesiętny 2 5 3 3 3 2 2" xfId="7017"/>
    <cellStyle name="Dziesiętny 2 5 3 3 3 3" xfId="3508"/>
    <cellStyle name="Dziesiętny 2 5 3 3 3 3 2" xfId="8235"/>
    <cellStyle name="Dziesiętny 2 5 3 3 3 4" xfId="4653"/>
    <cellStyle name="Dziesiętny 2 5 3 3 3 4 2" xfId="9380"/>
    <cellStyle name="Dziesiętny 2 5 3 3 3 5" xfId="5872"/>
    <cellStyle name="Dziesiętny 2 5 3 3 4" xfId="1525"/>
    <cellStyle name="Dziesiętny 2 5 3 3 4 2" xfId="6254"/>
    <cellStyle name="Dziesiętny 2 5 3 3 5" xfId="2745"/>
    <cellStyle name="Dziesiętny 2 5 3 3 5 2" xfId="7472"/>
    <cellStyle name="Dziesiętny 2 5 3 3 6" xfId="3890"/>
    <cellStyle name="Dziesiętny 2 5 3 3 6 2" xfId="8617"/>
    <cellStyle name="Dziesiętny 2 5 3 3 7" xfId="5109"/>
    <cellStyle name="Dziesiętny 2 5 3 4" xfId="508"/>
    <cellStyle name="Dziesiętny 2 5 3 4 2" xfId="1653"/>
    <cellStyle name="Dziesiętny 2 5 3 4 2 2" xfId="6382"/>
    <cellStyle name="Dziesiętny 2 5 3 4 3" xfId="2873"/>
    <cellStyle name="Dziesiętny 2 5 3 4 3 2" xfId="7600"/>
    <cellStyle name="Dziesiętny 2 5 3 4 4" xfId="4018"/>
    <cellStyle name="Dziesiętny 2 5 3 4 4 2" xfId="8745"/>
    <cellStyle name="Dziesiętny 2 5 3 4 5" xfId="5237"/>
    <cellStyle name="Dziesiętny 2 5 3 5" xfId="889"/>
    <cellStyle name="Dziesiętny 2 5 3 5 2" xfId="2034"/>
    <cellStyle name="Dziesiętny 2 5 3 5 2 2" xfId="6763"/>
    <cellStyle name="Dziesiętny 2 5 3 5 3" xfId="3254"/>
    <cellStyle name="Dziesiętny 2 5 3 5 3 2" xfId="7981"/>
    <cellStyle name="Dziesiętny 2 5 3 5 4" xfId="4399"/>
    <cellStyle name="Dziesiętny 2 5 3 5 4 2" xfId="9126"/>
    <cellStyle name="Dziesiętny 2 5 3 5 5" xfId="5618"/>
    <cellStyle name="Dziesiętny 2 5 3 6" xfId="1271"/>
    <cellStyle name="Dziesiętny 2 5 3 6 2" xfId="6000"/>
    <cellStyle name="Dziesiętny 2 5 3 7" xfId="2491"/>
    <cellStyle name="Dziesiętny 2 5 3 7 2" xfId="7218"/>
    <cellStyle name="Dziesiętny 2 5 3 8" xfId="3636"/>
    <cellStyle name="Dziesiętny 2 5 3 8 2" xfId="8363"/>
    <cellStyle name="Dziesiętny 2 5 3 9" xfId="4855"/>
    <cellStyle name="Dziesiętny 2 5 4" xfId="170"/>
    <cellStyle name="Dziesiętny 2 5 4 2" xfId="553"/>
    <cellStyle name="Dziesiętny 2 5 4 2 2" xfId="1698"/>
    <cellStyle name="Dziesiętny 2 5 4 2 2 2" xfId="6427"/>
    <cellStyle name="Dziesiętny 2 5 4 2 3" xfId="2918"/>
    <cellStyle name="Dziesiętny 2 5 4 2 3 2" xfId="7645"/>
    <cellStyle name="Dziesiętny 2 5 4 2 4" xfId="4063"/>
    <cellStyle name="Dziesiętny 2 5 4 2 4 2" xfId="8790"/>
    <cellStyle name="Dziesiętny 2 5 4 2 5" xfId="5282"/>
    <cellStyle name="Dziesiętny 2 5 4 3" xfId="934"/>
    <cellStyle name="Dziesiętny 2 5 4 3 2" xfId="2079"/>
    <cellStyle name="Dziesiętny 2 5 4 3 2 2" xfId="6808"/>
    <cellStyle name="Dziesiętny 2 5 4 3 3" xfId="3299"/>
    <cellStyle name="Dziesiętny 2 5 4 3 3 2" xfId="8026"/>
    <cellStyle name="Dziesiętny 2 5 4 3 4" xfId="4444"/>
    <cellStyle name="Dziesiętny 2 5 4 3 4 2" xfId="9171"/>
    <cellStyle name="Dziesiętny 2 5 4 3 5" xfId="5663"/>
    <cellStyle name="Dziesiętny 2 5 4 4" xfId="1316"/>
    <cellStyle name="Dziesiętny 2 5 4 4 2" xfId="6045"/>
    <cellStyle name="Dziesiętny 2 5 4 5" xfId="2536"/>
    <cellStyle name="Dziesiętny 2 5 4 5 2" xfId="7263"/>
    <cellStyle name="Dziesiętny 2 5 4 6" xfId="3681"/>
    <cellStyle name="Dziesiętny 2 5 4 6 2" xfId="8408"/>
    <cellStyle name="Dziesiętny 2 5 4 7" xfId="4900"/>
    <cellStyle name="Dziesiętny 2 5 5" xfId="298"/>
    <cellStyle name="Dziesiętny 2 5 5 2" xfId="680"/>
    <cellStyle name="Dziesiętny 2 5 5 2 2" xfId="1825"/>
    <cellStyle name="Dziesiętny 2 5 5 2 2 2" xfId="6554"/>
    <cellStyle name="Dziesiętny 2 5 5 2 3" xfId="3045"/>
    <cellStyle name="Dziesiętny 2 5 5 2 3 2" xfId="7772"/>
    <cellStyle name="Dziesiętny 2 5 5 2 4" xfId="4190"/>
    <cellStyle name="Dziesiętny 2 5 5 2 4 2" xfId="8917"/>
    <cellStyle name="Dziesiętny 2 5 5 2 5" xfId="5409"/>
    <cellStyle name="Dziesiętny 2 5 5 3" xfId="1061"/>
    <cellStyle name="Dziesiętny 2 5 5 3 2" xfId="2206"/>
    <cellStyle name="Dziesiętny 2 5 5 3 2 2" xfId="6935"/>
    <cellStyle name="Dziesiętny 2 5 5 3 3" xfId="3426"/>
    <cellStyle name="Dziesiętny 2 5 5 3 3 2" xfId="8153"/>
    <cellStyle name="Dziesiętny 2 5 5 3 4" xfId="4571"/>
    <cellStyle name="Dziesiętny 2 5 5 3 4 2" xfId="9298"/>
    <cellStyle name="Dziesiętny 2 5 5 3 5" xfId="5790"/>
    <cellStyle name="Dziesiętny 2 5 5 4" xfId="1443"/>
    <cellStyle name="Dziesiętny 2 5 5 4 2" xfId="6172"/>
    <cellStyle name="Dziesiętny 2 5 5 5" xfId="2663"/>
    <cellStyle name="Dziesiętny 2 5 5 5 2" xfId="7390"/>
    <cellStyle name="Dziesiętny 2 5 5 6" xfId="3808"/>
    <cellStyle name="Dziesiętny 2 5 5 6 2" xfId="8535"/>
    <cellStyle name="Dziesiętny 2 5 5 7" xfId="5027"/>
    <cellStyle name="Dziesiętny 2 5 6" xfId="426"/>
    <cellStyle name="Dziesiętny 2 5 6 2" xfId="1571"/>
    <cellStyle name="Dziesiętny 2 5 6 2 2" xfId="6300"/>
    <cellStyle name="Dziesiętny 2 5 6 3" xfId="2791"/>
    <cellStyle name="Dziesiętny 2 5 6 3 2" xfId="7518"/>
    <cellStyle name="Dziesiętny 2 5 6 4" xfId="3936"/>
    <cellStyle name="Dziesiętny 2 5 6 4 2" xfId="8663"/>
    <cellStyle name="Dziesiętny 2 5 6 5" xfId="5155"/>
    <cellStyle name="Dziesiętny 2 5 7" xfId="807"/>
    <cellStyle name="Dziesiętny 2 5 7 2" xfId="1952"/>
    <cellStyle name="Dziesiętny 2 5 7 2 2" xfId="6681"/>
    <cellStyle name="Dziesiętny 2 5 7 3" xfId="3172"/>
    <cellStyle name="Dziesiętny 2 5 7 3 2" xfId="7899"/>
    <cellStyle name="Dziesiętny 2 5 7 4" xfId="4317"/>
    <cellStyle name="Dziesiętny 2 5 7 4 2" xfId="9044"/>
    <cellStyle name="Dziesiętny 2 5 7 5" xfId="5536"/>
    <cellStyle name="Dziesiętny 2 5 8" xfId="1189"/>
    <cellStyle name="Dziesiętny 2 5 8 2" xfId="5918"/>
    <cellStyle name="Dziesiętny 2 5 9" xfId="2409"/>
    <cellStyle name="Dziesiętny 2 5 9 2" xfId="7136"/>
    <cellStyle name="Dziesiętny 2 6" xfId="61"/>
    <cellStyle name="Dziesiętny 2 6 10" xfId="4794"/>
    <cellStyle name="Dziesiętny 2 6 2" xfId="191"/>
    <cellStyle name="Dziesiętny 2 6 2 2" xfId="574"/>
    <cellStyle name="Dziesiętny 2 6 2 2 2" xfId="2346"/>
    <cellStyle name="Dziesiętny 2 6 2 2 2 2" xfId="4711"/>
    <cellStyle name="Dziesiętny 2 6 2 2 2 2 2" xfId="9438"/>
    <cellStyle name="Dziesiętny 2 6 2 2 2 3" xfId="7075"/>
    <cellStyle name="Dziesiętny 2 6 2 2 3" xfId="1719"/>
    <cellStyle name="Dziesiętny 2 6 2 2 3 2" xfId="6448"/>
    <cellStyle name="Dziesiętny 2 6 2 2 4" xfId="2939"/>
    <cellStyle name="Dziesiętny 2 6 2 2 4 2" xfId="7666"/>
    <cellStyle name="Dziesiętny 2 6 2 2 5" xfId="4084"/>
    <cellStyle name="Dziesiętny 2 6 2 2 5 2" xfId="8811"/>
    <cellStyle name="Dziesiętny 2 6 2 2 6" xfId="5303"/>
    <cellStyle name="Dziesiętny 2 6 2 3" xfId="955"/>
    <cellStyle name="Dziesiętny 2 6 2 3 2" xfId="2100"/>
    <cellStyle name="Dziesiętny 2 6 2 3 2 2" xfId="6829"/>
    <cellStyle name="Dziesiętny 2 6 2 3 3" xfId="3320"/>
    <cellStyle name="Dziesiętny 2 6 2 3 3 2" xfId="8047"/>
    <cellStyle name="Dziesiętny 2 6 2 3 4" xfId="4465"/>
    <cellStyle name="Dziesiętny 2 6 2 3 4 2" xfId="9192"/>
    <cellStyle name="Dziesiętny 2 6 2 3 5" xfId="5684"/>
    <cellStyle name="Dziesiętny 2 6 2 4" xfId="2345"/>
    <cellStyle name="Dziesiętny 2 6 2 4 2" xfId="4710"/>
    <cellStyle name="Dziesiętny 2 6 2 4 2 2" xfId="9437"/>
    <cellStyle name="Dziesiętny 2 6 2 4 3" xfId="7074"/>
    <cellStyle name="Dziesiętny 2 6 2 5" xfId="1337"/>
    <cellStyle name="Dziesiętny 2 6 2 5 2" xfId="6066"/>
    <cellStyle name="Dziesiętny 2 6 2 6" xfId="2557"/>
    <cellStyle name="Dziesiętny 2 6 2 6 2" xfId="7284"/>
    <cellStyle name="Dziesiętny 2 6 2 7" xfId="3702"/>
    <cellStyle name="Dziesiętny 2 6 2 7 2" xfId="8429"/>
    <cellStyle name="Dziesiętny 2 6 2 8" xfId="4921"/>
    <cellStyle name="Dziesiętny 2 6 3" xfId="319"/>
    <cellStyle name="Dziesiętny 2 6 3 2" xfId="701"/>
    <cellStyle name="Dziesiętny 2 6 3 2 2" xfId="2348"/>
    <cellStyle name="Dziesiętny 2 6 3 2 2 2" xfId="4713"/>
    <cellStyle name="Dziesiętny 2 6 3 2 2 2 2" xfId="9440"/>
    <cellStyle name="Dziesiętny 2 6 3 2 2 3" xfId="7077"/>
    <cellStyle name="Dziesiętny 2 6 3 2 3" xfId="1846"/>
    <cellStyle name="Dziesiętny 2 6 3 2 3 2" xfId="6575"/>
    <cellStyle name="Dziesiętny 2 6 3 2 4" xfId="3066"/>
    <cellStyle name="Dziesiętny 2 6 3 2 4 2" xfId="7793"/>
    <cellStyle name="Dziesiętny 2 6 3 2 5" xfId="4211"/>
    <cellStyle name="Dziesiętny 2 6 3 2 5 2" xfId="8938"/>
    <cellStyle name="Dziesiętny 2 6 3 2 6" xfId="5430"/>
    <cellStyle name="Dziesiętny 2 6 3 3" xfId="1082"/>
    <cellStyle name="Dziesiętny 2 6 3 3 2" xfId="2227"/>
    <cellStyle name="Dziesiętny 2 6 3 3 2 2" xfId="6956"/>
    <cellStyle name="Dziesiętny 2 6 3 3 3" xfId="3447"/>
    <cellStyle name="Dziesiętny 2 6 3 3 3 2" xfId="8174"/>
    <cellStyle name="Dziesiętny 2 6 3 3 4" xfId="4592"/>
    <cellStyle name="Dziesiętny 2 6 3 3 4 2" xfId="9319"/>
    <cellStyle name="Dziesiętny 2 6 3 3 5" xfId="5811"/>
    <cellStyle name="Dziesiętny 2 6 3 4" xfId="2347"/>
    <cellStyle name="Dziesiętny 2 6 3 4 2" xfId="4712"/>
    <cellStyle name="Dziesiętny 2 6 3 4 2 2" xfId="9439"/>
    <cellStyle name="Dziesiętny 2 6 3 4 3" xfId="7076"/>
    <cellStyle name="Dziesiętny 2 6 3 5" xfId="1464"/>
    <cellStyle name="Dziesiętny 2 6 3 5 2" xfId="6193"/>
    <cellStyle name="Dziesiętny 2 6 3 6" xfId="2684"/>
    <cellStyle name="Dziesiętny 2 6 3 6 2" xfId="7411"/>
    <cellStyle name="Dziesiętny 2 6 3 7" xfId="3829"/>
    <cellStyle name="Dziesiętny 2 6 3 7 2" xfId="8556"/>
    <cellStyle name="Dziesiętny 2 6 3 8" xfId="5048"/>
    <cellStyle name="Dziesiętny 2 6 4" xfId="447"/>
    <cellStyle name="Dziesiętny 2 6 4 2" xfId="2349"/>
    <cellStyle name="Dziesiętny 2 6 4 2 2" xfId="4714"/>
    <cellStyle name="Dziesiętny 2 6 4 2 2 2" xfId="9441"/>
    <cellStyle name="Dziesiętny 2 6 4 2 3" xfId="7078"/>
    <cellStyle name="Dziesiętny 2 6 4 3" xfId="1592"/>
    <cellStyle name="Dziesiętny 2 6 4 3 2" xfId="6321"/>
    <cellStyle name="Dziesiętny 2 6 4 4" xfId="2812"/>
    <cellStyle name="Dziesiętny 2 6 4 4 2" xfId="7539"/>
    <cellStyle name="Dziesiętny 2 6 4 5" xfId="3957"/>
    <cellStyle name="Dziesiętny 2 6 4 5 2" xfId="8684"/>
    <cellStyle name="Dziesiętny 2 6 4 6" xfId="5176"/>
    <cellStyle name="Dziesiętny 2 6 5" xfId="828"/>
    <cellStyle name="Dziesiętny 2 6 5 2" xfId="1973"/>
    <cellStyle name="Dziesiętny 2 6 5 2 2" xfId="6702"/>
    <cellStyle name="Dziesiętny 2 6 5 3" xfId="3193"/>
    <cellStyle name="Dziesiętny 2 6 5 3 2" xfId="7920"/>
    <cellStyle name="Dziesiętny 2 6 5 4" xfId="4338"/>
    <cellStyle name="Dziesiętny 2 6 5 4 2" xfId="9065"/>
    <cellStyle name="Dziesiętny 2 6 5 5" xfId="5557"/>
    <cellStyle name="Dziesiętny 2 6 6" xfId="2344"/>
    <cellStyle name="Dziesiętny 2 6 6 2" xfId="4709"/>
    <cellStyle name="Dziesiętny 2 6 6 2 2" xfId="9436"/>
    <cellStyle name="Dziesiętny 2 6 6 3" xfId="7073"/>
    <cellStyle name="Dziesiętny 2 6 7" xfId="1210"/>
    <cellStyle name="Dziesiętny 2 6 7 2" xfId="5939"/>
    <cellStyle name="Dziesiętny 2 6 8" xfId="2430"/>
    <cellStyle name="Dziesiętny 2 6 8 2" xfId="7157"/>
    <cellStyle name="Dziesiętny 2 6 9" xfId="3575"/>
    <cellStyle name="Dziesiętny 2 6 9 2" xfId="8302"/>
    <cellStyle name="Dziesiętny 2 7" xfId="102"/>
    <cellStyle name="Dziesiętny 2 7 2" xfId="232"/>
    <cellStyle name="Dziesiętny 2 7 2 2" xfId="615"/>
    <cellStyle name="Dziesiętny 2 7 2 2 2" xfId="1760"/>
    <cellStyle name="Dziesiętny 2 7 2 2 2 2" xfId="6489"/>
    <cellStyle name="Dziesiętny 2 7 2 2 3" xfId="2980"/>
    <cellStyle name="Dziesiętny 2 7 2 2 3 2" xfId="7707"/>
    <cellStyle name="Dziesiętny 2 7 2 2 4" xfId="4125"/>
    <cellStyle name="Dziesiętny 2 7 2 2 4 2" xfId="8852"/>
    <cellStyle name="Dziesiętny 2 7 2 2 5" xfId="5344"/>
    <cellStyle name="Dziesiętny 2 7 2 3" xfId="996"/>
    <cellStyle name="Dziesiętny 2 7 2 3 2" xfId="2141"/>
    <cellStyle name="Dziesiętny 2 7 2 3 2 2" xfId="6870"/>
    <cellStyle name="Dziesiętny 2 7 2 3 3" xfId="3361"/>
    <cellStyle name="Dziesiętny 2 7 2 3 3 2" xfId="8088"/>
    <cellStyle name="Dziesiętny 2 7 2 3 4" xfId="4506"/>
    <cellStyle name="Dziesiętny 2 7 2 3 4 2" xfId="9233"/>
    <cellStyle name="Dziesiętny 2 7 2 3 5" xfId="5725"/>
    <cellStyle name="Dziesiętny 2 7 2 4" xfId="1378"/>
    <cellStyle name="Dziesiętny 2 7 2 4 2" xfId="6107"/>
    <cellStyle name="Dziesiętny 2 7 2 5" xfId="2598"/>
    <cellStyle name="Dziesiętny 2 7 2 5 2" xfId="7325"/>
    <cellStyle name="Dziesiętny 2 7 2 6" xfId="3743"/>
    <cellStyle name="Dziesiętny 2 7 2 6 2" xfId="8470"/>
    <cellStyle name="Dziesiętny 2 7 2 7" xfId="4962"/>
    <cellStyle name="Dziesiętny 2 7 3" xfId="360"/>
    <cellStyle name="Dziesiętny 2 7 3 2" xfId="742"/>
    <cellStyle name="Dziesiętny 2 7 3 2 2" xfId="1887"/>
    <cellStyle name="Dziesiętny 2 7 3 2 2 2" xfId="6616"/>
    <cellStyle name="Dziesiętny 2 7 3 2 3" xfId="3107"/>
    <cellStyle name="Dziesiętny 2 7 3 2 3 2" xfId="7834"/>
    <cellStyle name="Dziesiętny 2 7 3 2 4" xfId="4252"/>
    <cellStyle name="Dziesiętny 2 7 3 2 4 2" xfId="8979"/>
    <cellStyle name="Dziesiętny 2 7 3 2 5" xfId="5471"/>
    <cellStyle name="Dziesiętny 2 7 3 3" xfId="1123"/>
    <cellStyle name="Dziesiętny 2 7 3 3 2" xfId="2268"/>
    <cellStyle name="Dziesiętny 2 7 3 3 2 2" xfId="6997"/>
    <cellStyle name="Dziesiętny 2 7 3 3 3" xfId="3488"/>
    <cellStyle name="Dziesiętny 2 7 3 3 3 2" xfId="8215"/>
    <cellStyle name="Dziesiętny 2 7 3 3 4" xfId="4633"/>
    <cellStyle name="Dziesiętny 2 7 3 3 4 2" xfId="9360"/>
    <cellStyle name="Dziesiętny 2 7 3 3 5" xfId="5852"/>
    <cellStyle name="Dziesiętny 2 7 3 4" xfId="1505"/>
    <cellStyle name="Dziesiętny 2 7 3 4 2" xfId="6234"/>
    <cellStyle name="Dziesiętny 2 7 3 5" xfId="2725"/>
    <cellStyle name="Dziesiętny 2 7 3 5 2" xfId="7452"/>
    <cellStyle name="Dziesiętny 2 7 3 6" xfId="3870"/>
    <cellStyle name="Dziesiętny 2 7 3 6 2" xfId="8597"/>
    <cellStyle name="Dziesiętny 2 7 3 7" xfId="5089"/>
    <cellStyle name="Dziesiętny 2 7 4" xfId="488"/>
    <cellStyle name="Dziesiętny 2 7 4 2" xfId="1633"/>
    <cellStyle name="Dziesiętny 2 7 4 2 2" xfId="6362"/>
    <cellStyle name="Dziesiętny 2 7 4 3" xfId="2853"/>
    <cellStyle name="Dziesiętny 2 7 4 3 2" xfId="7580"/>
    <cellStyle name="Dziesiętny 2 7 4 4" xfId="3998"/>
    <cellStyle name="Dziesiętny 2 7 4 4 2" xfId="8725"/>
    <cellStyle name="Dziesiętny 2 7 4 5" xfId="5217"/>
    <cellStyle name="Dziesiętny 2 7 5" xfId="869"/>
    <cellStyle name="Dziesiętny 2 7 5 2" xfId="2014"/>
    <cellStyle name="Dziesiętny 2 7 5 2 2" xfId="6743"/>
    <cellStyle name="Dziesiętny 2 7 5 3" xfId="3234"/>
    <cellStyle name="Dziesiętny 2 7 5 3 2" xfId="7961"/>
    <cellStyle name="Dziesiętny 2 7 5 4" xfId="4379"/>
    <cellStyle name="Dziesiętny 2 7 5 4 2" xfId="9106"/>
    <cellStyle name="Dziesiętny 2 7 5 5" xfId="5598"/>
    <cellStyle name="Dziesiętny 2 7 6" xfId="1251"/>
    <cellStyle name="Dziesiętny 2 7 6 2" xfId="5980"/>
    <cellStyle name="Dziesiętny 2 7 7" xfId="2471"/>
    <cellStyle name="Dziesiętny 2 7 7 2" xfId="7198"/>
    <cellStyle name="Dziesiętny 2 7 8" xfId="3616"/>
    <cellStyle name="Dziesiętny 2 7 8 2" xfId="8343"/>
    <cellStyle name="Dziesiętny 2 7 9" xfId="4835"/>
    <cellStyle name="Dziesiętny 2 8" xfId="146"/>
    <cellStyle name="Dziesiętny 2 8 2" xfId="274"/>
    <cellStyle name="Dziesiętny 2 8 2 2" xfId="657"/>
    <cellStyle name="Dziesiętny 2 8 2 2 2" xfId="1802"/>
    <cellStyle name="Dziesiętny 2 8 2 2 2 2" xfId="6531"/>
    <cellStyle name="Dziesiętny 2 8 2 2 3" xfId="3022"/>
    <cellStyle name="Dziesiętny 2 8 2 2 3 2" xfId="7749"/>
    <cellStyle name="Dziesiętny 2 8 2 2 4" xfId="4167"/>
    <cellStyle name="Dziesiętny 2 8 2 2 4 2" xfId="8894"/>
    <cellStyle name="Dziesiętny 2 8 2 2 5" xfId="5386"/>
    <cellStyle name="Dziesiętny 2 8 2 3" xfId="1038"/>
    <cellStyle name="Dziesiętny 2 8 2 3 2" xfId="2183"/>
    <cellStyle name="Dziesiętny 2 8 2 3 2 2" xfId="6912"/>
    <cellStyle name="Dziesiętny 2 8 2 3 3" xfId="3403"/>
    <cellStyle name="Dziesiętny 2 8 2 3 3 2" xfId="8130"/>
    <cellStyle name="Dziesiętny 2 8 2 3 4" xfId="4548"/>
    <cellStyle name="Dziesiętny 2 8 2 3 4 2" xfId="9275"/>
    <cellStyle name="Dziesiętny 2 8 2 3 5" xfId="5767"/>
    <cellStyle name="Dziesiętny 2 8 2 4" xfId="1420"/>
    <cellStyle name="Dziesiętny 2 8 2 4 2" xfId="6149"/>
    <cellStyle name="Dziesiętny 2 8 2 5" xfId="2640"/>
    <cellStyle name="Dziesiętny 2 8 2 5 2" xfId="7367"/>
    <cellStyle name="Dziesiętny 2 8 2 6" xfId="3785"/>
    <cellStyle name="Dziesiętny 2 8 2 6 2" xfId="8512"/>
    <cellStyle name="Dziesiętny 2 8 2 7" xfId="5004"/>
    <cellStyle name="Dziesiętny 2 8 3" xfId="402"/>
    <cellStyle name="Dziesiętny 2 8 3 2" xfId="784"/>
    <cellStyle name="Dziesiętny 2 8 3 2 2" xfId="1929"/>
    <cellStyle name="Dziesiętny 2 8 3 2 2 2" xfId="6658"/>
    <cellStyle name="Dziesiętny 2 8 3 2 3" xfId="3149"/>
    <cellStyle name="Dziesiętny 2 8 3 2 3 2" xfId="7876"/>
    <cellStyle name="Dziesiętny 2 8 3 2 4" xfId="4294"/>
    <cellStyle name="Dziesiętny 2 8 3 2 4 2" xfId="9021"/>
    <cellStyle name="Dziesiętny 2 8 3 2 5" xfId="5513"/>
    <cellStyle name="Dziesiętny 2 8 3 3" xfId="1165"/>
    <cellStyle name="Dziesiętny 2 8 3 3 2" xfId="2310"/>
    <cellStyle name="Dziesiętny 2 8 3 3 2 2" xfId="7039"/>
    <cellStyle name="Dziesiętny 2 8 3 3 3" xfId="3530"/>
    <cellStyle name="Dziesiętny 2 8 3 3 3 2" xfId="8257"/>
    <cellStyle name="Dziesiętny 2 8 3 3 4" xfId="4675"/>
    <cellStyle name="Dziesiętny 2 8 3 3 4 2" xfId="9402"/>
    <cellStyle name="Dziesiętny 2 8 3 3 5" xfId="5894"/>
    <cellStyle name="Dziesiętny 2 8 3 4" xfId="1547"/>
    <cellStyle name="Dziesiętny 2 8 3 4 2" xfId="6276"/>
    <cellStyle name="Dziesiętny 2 8 3 5" xfId="2767"/>
    <cellStyle name="Dziesiętny 2 8 3 5 2" xfId="7494"/>
    <cellStyle name="Dziesiętny 2 8 3 6" xfId="3912"/>
    <cellStyle name="Dziesiętny 2 8 3 6 2" xfId="8639"/>
    <cellStyle name="Dziesiętny 2 8 3 7" xfId="5131"/>
    <cellStyle name="Dziesiętny 2 8 4" xfId="530"/>
    <cellStyle name="Dziesiętny 2 8 4 2" xfId="1675"/>
    <cellStyle name="Dziesiętny 2 8 4 2 2" xfId="6404"/>
    <cellStyle name="Dziesiętny 2 8 4 3" xfId="2895"/>
    <cellStyle name="Dziesiętny 2 8 4 3 2" xfId="7622"/>
    <cellStyle name="Dziesiętny 2 8 4 4" xfId="4040"/>
    <cellStyle name="Dziesiętny 2 8 4 4 2" xfId="8767"/>
    <cellStyle name="Dziesiętny 2 8 4 5" xfId="5259"/>
    <cellStyle name="Dziesiętny 2 8 5" xfId="911"/>
    <cellStyle name="Dziesiętny 2 8 5 2" xfId="2056"/>
    <cellStyle name="Dziesiętny 2 8 5 2 2" xfId="6785"/>
    <cellStyle name="Dziesiętny 2 8 5 3" xfId="3276"/>
    <cellStyle name="Dziesiętny 2 8 5 3 2" xfId="8003"/>
    <cellStyle name="Dziesiętny 2 8 5 4" xfId="4421"/>
    <cellStyle name="Dziesiętny 2 8 5 4 2" xfId="9148"/>
    <cellStyle name="Dziesiętny 2 8 5 5" xfId="5640"/>
    <cellStyle name="Dziesiętny 2 8 6" xfId="1293"/>
    <cellStyle name="Dziesiętny 2 8 6 2" xfId="6022"/>
    <cellStyle name="Dziesiętny 2 8 7" xfId="2513"/>
    <cellStyle name="Dziesiętny 2 8 7 2" xfId="7240"/>
    <cellStyle name="Dziesiętny 2 8 8" xfId="3658"/>
    <cellStyle name="Dziesiętny 2 8 8 2" xfId="8385"/>
    <cellStyle name="Dziesiętny 2 8 9" xfId="4877"/>
    <cellStyle name="Dziesiętny 2 9" xfId="150"/>
    <cellStyle name="Dziesiętny 2 9 2" xfId="533"/>
    <cellStyle name="Dziesiętny 2 9 2 2" xfId="1678"/>
    <cellStyle name="Dziesiętny 2 9 2 2 2" xfId="6407"/>
    <cellStyle name="Dziesiętny 2 9 2 3" xfId="2898"/>
    <cellStyle name="Dziesiętny 2 9 2 3 2" xfId="7625"/>
    <cellStyle name="Dziesiętny 2 9 2 4" xfId="4043"/>
    <cellStyle name="Dziesiętny 2 9 2 4 2" xfId="8770"/>
    <cellStyle name="Dziesiętny 2 9 2 5" xfId="5262"/>
    <cellStyle name="Dziesiętny 2 9 3" xfId="914"/>
    <cellStyle name="Dziesiętny 2 9 3 2" xfId="2059"/>
    <cellStyle name="Dziesiętny 2 9 3 2 2" xfId="6788"/>
    <cellStyle name="Dziesiętny 2 9 3 3" xfId="3279"/>
    <cellStyle name="Dziesiętny 2 9 3 3 2" xfId="8006"/>
    <cellStyle name="Dziesiętny 2 9 3 4" xfId="4424"/>
    <cellStyle name="Dziesiętny 2 9 3 4 2" xfId="9151"/>
    <cellStyle name="Dziesiętny 2 9 3 5" xfId="5643"/>
    <cellStyle name="Dziesiętny 2 9 4" xfId="1296"/>
    <cellStyle name="Dziesiętny 2 9 4 2" xfId="6025"/>
    <cellStyle name="Dziesiętny 2 9 5" xfId="2516"/>
    <cellStyle name="Dziesiętny 2 9 5 2" xfId="7243"/>
    <cellStyle name="Dziesiętny 2 9 6" xfId="3661"/>
    <cellStyle name="Dziesiętny 2 9 6 2" xfId="8388"/>
    <cellStyle name="Dziesiętny 2 9 7" xfId="4880"/>
    <cellStyle name="Dziesiętny 3" xfId="13"/>
    <cellStyle name="Dziesiętny 3 10" xfId="407"/>
    <cellStyle name="Dziesiętny 3 10 2" xfId="1552"/>
    <cellStyle name="Dziesiętny 3 10 2 2" xfId="6281"/>
    <cellStyle name="Dziesiętny 3 10 3" xfId="2772"/>
    <cellStyle name="Dziesiętny 3 10 3 2" xfId="7499"/>
    <cellStyle name="Dziesiętny 3 10 4" xfId="3917"/>
    <cellStyle name="Dziesiętny 3 10 4 2" xfId="8644"/>
    <cellStyle name="Dziesiętny 3 10 5" xfId="5136"/>
    <cellStyle name="Dziesiętny 3 11" xfId="788"/>
    <cellStyle name="Dziesiętny 3 11 2" xfId="1933"/>
    <cellStyle name="Dziesiętny 3 11 2 2" xfId="6662"/>
    <cellStyle name="Dziesiętny 3 11 3" xfId="3153"/>
    <cellStyle name="Dziesiętny 3 11 3 2" xfId="7880"/>
    <cellStyle name="Dziesiętny 3 11 4" xfId="4298"/>
    <cellStyle name="Dziesiętny 3 11 4 2" xfId="9025"/>
    <cellStyle name="Dziesiętny 3 11 5" xfId="5517"/>
    <cellStyle name="Dziesiętny 3 12" xfId="1170"/>
    <cellStyle name="Dziesiętny 3 12 2" xfId="5899"/>
    <cellStyle name="Dziesiętny 3 13" xfId="2391"/>
    <cellStyle name="Dziesiętny 3 13 2" xfId="7118"/>
    <cellStyle name="Dziesiętny 3 14" xfId="3535"/>
    <cellStyle name="Dziesiętny 3 14 2" xfId="8262"/>
    <cellStyle name="Dziesiętny 3 15" xfId="4754"/>
    <cellStyle name="Dziesiętny 3 2" xfId="17"/>
    <cellStyle name="Dziesiętny 3 2 10" xfId="1172"/>
    <cellStyle name="Dziesiętny 3 2 10 2" xfId="5901"/>
    <cellStyle name="Dziesiętny 3 2 11" xfId="2393"/>
    <cellStyle name="Dziesiętny 3 2 11 2" xfId="7120"/>
    <cellStyle name="Dziesiętny 3 2 12" xfId="3537"/>
    <cellStyle name="Dziesiętny 3 2 12 2" xfId="8264"/>
    <cellStyle name="Dziesiętny 3 2 13" xfId="4756"/>
    <cellStyle name="Dziesiętny 3 2 2" xfId="28"/>
    <cellStyle name="Dziesiętny 3 2 2 10" xfId="1182"/>
    <cellStyle name="Dziesiętny 3 2 2 10 2" xfId="5911"/>
    <cellStyle name="Dziesiętny 3 2 2 11" xfId="2402"/>
    <cellStyle name="Dziesiętny 3 2 2 11 2" xfId="7129"/>
    <cellStyle name="Dziesiętny 3 2 2 12" xfId="3547"/>
    <cellStyle name="Dziesiętny 3 2 2 12 2" xfId="8274"/>
    <cellStyle name="Dziesiętny 3 2 2 13" xfId="4766"/>
    <cellStyle name="Dziesiętny 3 2 2 2" xfId="50"/>
    <cellStyle name="Dziesiętny 3 2 2 2 10" xfId="2422"/>
    <cellStyle name="Dziesiętny 3 2 2 2 10 2" xfId="7149"/>
    <cellStyle name="Dziesiętny 3 2 2 2 11" xfId="3567"/>
    <cellStyle name="Dziesiętny 3 2 2 2 11 2" xfId="8294"/>
    <cellStyle name="Dziesiętny 3 2 2 2 12" xfId="4786"/>
    <cellStyle name="Dziesiętny 3 2 2 2 2" xfId="94"/>
    <cellStyle name="Dziesiętny 3 2 2 2 2 10" xfId="4827"/>
    <cellStyle name="Dziesiętny 3 2 2 2 2 2" xfId="224"/>
    <cellStyle name="Dziesiętny 3 2 2 2 2 2 2" xfId="607"/>
    <cellStyle name="Dziesiętny 3 2 2 2 2 2 2 2" xfId="1752"/>
    <cellStyle name="Dziesiętny 3 2 2 2 2 2 2 2 2" xfId="6481"/>
    <cellStyle name="Dziesiętny 3 2 2 2 2 2 2 3" xfId="2972"/>
    <cellStyle name="Dziesiętny 3 2 2 2 2 2 2 3 2" xfId="7699"/>
    <cellStyle name="Dziesiętny 3 2 2 2 2 2 2 4" xfId="4117"/>
    <cellStyle name="Dziesiętny 3 2 2 2 2 2 2 4 2" xfId="8844"/>
    <cellStyle name="Dziesiętny 3 2 2 2 2 2 2 5" xfId="5336"/>
    <cellStyle name="Dziesiętny 3 2 2 2 2 2 3" xfId="988"/>
    <cellStyle name="Dziesiętny 3 2 2 2 2 2 3 2" xfId="2133"/>
    <cellStyle name="Dziesiętny 3 2 2 2 2 2 3 2 2" xfId="6862"/>
    <cellStyle name="Dziesiętny 3 2 2 2 2 2 3 3" xfId="3353"/>
    <cellStyle name="Dziesiętny 3 2 2 2 2 2 3 3 2" xfId="8080"/>
    <cellStyle name="Dziesiętny 3 2 2 2 2 2 3 4" xfId="4498"/>
    <cellStyle name="Dziesiętny 3 2 2 2 2 2 3 4 2" xfId="9225"/>
    <cellStyle name="Dziesiętny 3 2 2 2 2 2 3 5" xfId="5717"/>
    <cellStyle name="Dziesiętny 3 2 2 2 2 2 4" xfId="1370"/>
    <cellStyle name="Dziesiętny 3 2 2 2 2 2 4 2" xfId="6099"/>
    <cellStyle name="Dziesiętny 3 2 2 2 2 2 5" xfId="2590"/>
    <cellStyle name="Dziesiętny 3 2 2 2 2 2 5 2" xfId="7317"/>
    <cellStyle name="Dziesiętny 3 2 2 2 2 2 6" xfId="3735"/>
    <cellStyle name="Dziesiętny 3 2 2 2 2 2 6 2" xfId="8462"/>
    <cellStyle name="Dziesiętny 3 2 2 2 2 2 7" xfId="4954"/>
    <cellStyle name="Dziesiętny 3 2 2 2 2 3" xfId="352"/>
    <cellStyle name="Dziesiętny 3 2 2 2 2 3 2" xfId="734"/>
    <cellStyle name="Dziesiętny 3 2 2 2 2 3 2 2" xfId="1879"/>
    <cellStyle name="Dziesiętny 3 2 2 2 2 3 2 2 2" xfId="6608"/>
    <cellStyle name="Dziesiętny 3 2 2 2 2 3 2 3" xfId="3099"/>
    <cellStyle name="Dziesiętny 3 2 2 2 2 3 2 3 2" xfId="7826"/>
    <cellStyle name="Dziesiętny 3 2 2 2 2 3 2 4" xfId="4244"/>
    <cellStyle name="Dziesiętny 3 2 2 2 2 3 2 4 2" xfId="8971"/>
    <cellStyle name="Dziesiętny 3 2 2 2 2 3 2 5" xfId="5463"/>
    <cellStyle name="Dziesiętny 3 2 2 2 2 3 3" xfId="1115"/>
    <cellStyle name="Dziesiętny 3 2 2 2 2 3 3 2" xfId="2260"/>
    <cellStyle name="Dziesiętny 3 2 2 2 2 3 3 2 2" xfId="6989"/>
    <cellStyle name="Dziesiętny 3 2 2 2 2 3 3 3" xfId="3480"/>
    <cellStyle name="Dziesiętny 3 2 2 2 2 3 3 3 2" xfId="8207"/>
    <cellStyle name="Dziesiętny 3 2 2 2 2 3 3 4" xfId="4625"/>
    <cellStyle name="Dziesiętny 3 2 2 2 2 3 3 4 2" xfId="9352"/>
    <cellStyle name="Dziesiętny 3 2 2 2 2 3 3 5" xfId="5844"/>
    <cellStyle name="Dziesiętny 3 2 2 2 2 3 4" xfId="1497"/>
    <cellStyle name="Dziesiętny 3 2 2 2 2 3 4 2" xfId="6226"/>
    <cellStyle name="Dziesiętny 3 2 2 2 2 3 5" xfId="2717"/>
    <cellStyle name="Dziesiętny 3 2 2 2 2 3 5 2" xfId="7444"/>
    <cellStyle name="Dziesiętny 3 2 2 2 2 3 6" xfId="3862"/>
    <cellStyle name="Dziesiętny 3 2 2 2 2 3 6 2" xfId="8589"/>
    <cellStyle name="Dziesiętny 3 2 2 2 2 3 7" xfId="5081"/>
    <cellStyle name="Dziesiętny 3 2 2 2 2 4" xfId="480"/>
    <cellStyle name="Dziesiętny 3 2 2 2 2 4 2" xfId="1625"/>
    <cellStyle name="Dziesiętny 3 2 2 2 2 4 2 2" xfId="6354"/>
    <cellStyle name="Dziesiętny 3 2 2 2 2 4 3" xfId="2845"/>
    <cellStyle name="Dziesiętny 3 2 2 2 2 4 3 2" xfId="7572"/>
    <cellStyle name="Dziesiętny 3 2 2 2 2 4 4" xfId="3990"/>
    <cellStyle name="Dziesiętny 3 2 2 2 2 4 4 2" xfId="8717"/>
    <cellStyle name="Dziesiętny 3 2 2 2 2 4 5" xfId="5209"/>
    <cellStyle name="Dziesiętny 3 2 2 2 2 5" xfId="861"/>
    <cellStyle name="Dziesiętny 3 2 2 2 2 5 2" xfId="2006"/>
    <cellStyle name="Dziesiętny 3 2 2 2 2 5 2 2" xfId="6735"/>
    <cellStyle name="Dziesiętny 3 2 2 2 2 5 3" xfId="3226"/>
    <cellStyle name="Dziesiętny 3 2 2 2 2 5 3 2" xfId="7953"/>
    <cellStyle name="Dziesiętny 3 2 2 2 2 5 4" xfId="4371"/>
    <cellStyle name="Dziesiętny 3 2 2 2 2 5 4 2" xfId="9098"/>
    <cellStyle name="Dziesiętny 3 2 2 2 2 5 5" xfId="5590"/>
    <cellStyle name="Dziesiętny 3 2 2 2 2 6" xfId="2352"/>
    <cellStyle name="Dziesiętny 3 2 2 2 2 6 2" xfId="4717"/>
    <cellStyle name="Dziesiętny 3 2 2 2 2 6 2 2" xfId="9444"/>
    <cellStyle name="Dziesiętny 3 2 2 2 2 6 3" xfId="7081"/>
    <cellStyle name="Dziesiętny 3 2 2 2 2 7" xfId="1243"/>
    <cellStyle name="Dziesiętny 3 2 2 2 2 7 2" xfId="5972"/>
    <cellStyle name="Dziesiętny 3 2 2 2 2 8" xfId="2463"/>
    <cellStyle name="Dziesiętny 3 2 2 2 2 8 2" xfId="7190"/>
    <cellStyle name="Dziesiętny 3 2 2 2 2 9" xfId="3608"/>
    <cellStyle name="Dziesiętny 3 2 2 2 2 9 2" xfId="8335"/>
    <cellStyle name="Dziesiętny 3 2 2 2 3" xfId="135"/>
    <cellStyle name="Dziesiętny 3 2 2 2 3 2" xfId="265"/>
    <cellStyle name="Dziesiętny 3 2 2 2 3 2 2" xfId="648"/>
    <cellStyle name="Dziesiętny 3 2 2 2 3 2 2 2" xfId="1793"/>
    <cellStyle name="Dziesiętny 3 2 2 2 3 2 2 2 2" xfId="6522"/>
    <cellStyle name="Dziesiętny 3 2 2 2 3 2 2 3" xfId="3013"/>
    <cellStyle name="Dziesiętny 3 2 2 2 3 2 2 3 2" xfId="7740"/>
    <cellStyle name="Dziesiętny 3 2 2 2 3 2 2 4" xfId="4158"/>
    <cellStyle name="Dziesiętny 3 2 2 2 3 2 2 4 2" xfId="8885"/>
    <cellStyle name="Dziesiętny 3 2 2 2 3 2 2 5" xfId="5377"/>
    <cellStyle name="Dziesiętny 3 2 2 2 3 2 3" xfId="1029"/>
    <cellStyle name="Dziesiętny 3 2 2 2 3 2 3 2" xfId="2174"/>
    <cellStyle name="Dziesiętny 3 2 2 2 3 2 3 2 2" xfId="6903"/>
    <cellStyle name="Dziesiętny 3 2 2 2 3 2 3 3" xfId="3394"/>
    <cellStyle name="Dziesiętny 3 2 2 2 3 2 3 3 2" xfId="8121"/>
    <cellStyle name="Dziesiętny 3 2 2 2 3 2 3 4" xfId="4539"/>
    <cellStyle name="Dziesiętny 3 2 2 2 3 2 3 4 2" xfId="9266"/>
    <cellStyle name="Dziesiętny 3 2 2 2 3 2 3 5" xfId="5758"/>
    <cellStyle name="Dziesiętny 3 2 2 2 3 2 4" xfId="1411"/>
    <cellStyle name="Dziesiętny 3 2 2 2 3 2 4 2" xfId="6140"/>
    <cellStyle name="Dziesiętny 3 2 2 2 3 2 5" xfId="2631"/>
    <cellStyle name="Dziesiętny 3 2 2 2 3 2 5 2" xfId="7358"/>
    <cellStyle name="Dziesiętny 3 2 2 2 3 2 6" xfId="3776"/>
    <cellStyle name="Dziesiętny 3 2 2 2 3 2 6 2" xfId="8503"/>
    <cellStyle name="Dziesiętny 3 2 2 2 3 2 7" xfId="4995"/>
    <cellStyle name="Dziesiętny 3 2 2 2 3 3" xfId="393"/>
    <cellStyle name="Dziesiętny 3 2 2 2 3 3 2" xfId="775"/>
    <cellStyle name="Dziesiętny 3 2 2 2 3 3 2 2" xfId="1920"/>
    <cellStyle name="Dziesiętny 3 2 2 2 3 3 2 2 2" xfId="6649"/>
    <cellStyle name="Dziesiętny 3 2 2 2 3 3 2 3" xfId="3140"/>
    <cellStyle name="Dziesiętny 3 2 2 2 3 3 2 3 2" xfId="7867"/>
    <cellStyle name="Dziesiętny 3 2 2 2 3 3 2 4" xfId="4285"/>
    <cellStyle name="Dziesiętny 3 2 2 2 3 3 2 4 2" xfId="9012"/>
    <cellStyle name="Dziesiętny 3 2 2 2 3 3 2 5" xfId="5504"/>
    <cellStyle name="Dziesiętny 3 2 2 2 3 3 3" xfId="1156"/>
    <cellStyle name="Dziesiętny 3 2 2 2 3 3 3 2" xfId="2301"/>
    <cellStyle name="Dziesiętny 3 2 2 2 3 3 3 2 2" xfId="7030"/>
    <cellStyle name="Dziesiętny 3 2 2 2 3 3 3 3" xfId="3521"/>
    <cellStyle name="Dziesiętny 3 2 2 2 3 3 3 3 2" xfId="8248"/>
    <cellStyle name="Dziesiętny 3 2 2 2 3 3 3 4" xfId="4666"/>
    <cellStyle name="Dziesiętny 3 2 2 2 3 3 3 4 2" xfId="9393"/>
    <cellStyle name="Dziesiętny 3 2 2 2 3 3 3 5" xfId="5885"/>
    <cellStyle name="Dziesiętny 3 2 2 2 3 3 4" xfId="1538"/>
    <cellStyle name="Dziesiętny 3 2 2 2 3 3 4 2" xfId="6267"/>
    <cellStyle name="Dziesiętny 3 2 2 2 3 3 5" xfId="2758"/>
    <cellStyle name="Dziesiętny 3 2 2 2 3 3 5 2" xfId="7485"/>
    <cellStyle name="Dziesiętny 3 2 2 2 3 3 6" xfId="3903"/>
    <cellStyle name="Dziesiętny 3 2 2 2 3 3 6 2" xfId="8630"/>
    <cellStyle name="Dziesiętny 3 2 2 2 3 3 7" xfId="5122"/>
    <cellStyle name="Dziesiętny 3 2 2 2 3 4" xfId="521"/>
    <cellStyle name="Dziesiętny 3 2 2 2 3 4 2" xfId="1666"/>
    <cellStyle name="Dziesiętny 3 2 2 2 3 4 2 2" xfId="6395"/>
    <cellStyle name="Dziesiętny 3 2 2 2 3 4 3" xfId="2886"/>
    <cellStyle name="Dziesiętny 3 2 2 2 3 4 3 2" xfId="7613"/>
    <cellStyle name="Dziesiętny 3 2 2 2 3 4 4" xfId="4031"/>
    <cellStyle name="Dziesiętny 3 2 2 2 3 4 4 2" xfId="8758"/>
    <cellStyle name="Dziesiętny 3 2 2 2 3 4 5" xfId="5250"/>
    <cellStyle name="Dziesiętny 3 2 2 2 3 5" xfId="902"/>
    <cellStyle name="Dziesiętny 3 2 2 2 3 5 2" xfId="2047"/>
    <cellStyle name="Dziesiętny 3 2 2 2 3 5 2 2" xfId="6776"/>
    <cellStyle name="Dziesiętny 3 2 2 2 3 5 3" xfId="3267"/>
    <cellStyle name="Dziesiętny 3 2 2 2 3 5 3 2" xfId="7994"/>
    <cellStyle name="Dziesiętny 3 2 2 2 3 5 4" xfId="4412"/>
    <cellStyle name="Dziesiętny 3 2 2 2 3 5 4 2" xfId="9139"/>
    <cellStyle name="Dziesiętny 3 2 2 2 3 5 5" xfId="5631"/>
    <cellStyle name="Dziesiętny 3 2 2 2 3 6" xfId="1284"/>
    <cellStyle name="Dziesiętny 3 2 2 2 3 6 2" xfId="6013"/>
    <cellStyle name="Dziesiętny 3 2 2 2 3 7" xfId="2504"/>
    <cellStyle name="Dziesiętny 3 2 2 2 3 7 2" xfId="7231"/>
    <cellStyle name="Dziesiętny 3 2 2 2 3 8" xfId="3649"/>
    <cellStyle name="Dziesiętny 3 2 2 2 3 8 2" xfId="8376"/>
    <cellStyle name="Dziesiętny 3 2 2 2 3 9" xfId="4868"/>
    <cellStyle name="Dziesiętny 3 2 2 2 4" xfId="183"/>
    <cellStyle name="Dziesiętny 3 2 2 2 4 2" xfId="566"/>
    <cellStyle name="Dziesiętny 3 2 2 2 4 2 2" xfId="1711"/>
    <cellStyle name="Dziesiętny 3 2 2 2 4 2 2 2" xfId="6440"/>
    <cellStyle name="Dziesiętny 3 2 2 2 4 2 3" xfId="2931"/>
    <cellStyle name="Dziesiętny 3 2 2 2 4 2 3 2" xfId="7658"/>
    <cellStyle name="Dziesiętny 3 2 2 2 4 2 4" xfId="4076"/>
    <cellStyle name="Dziesiętny 3 2 2 2 4 2 4 2" xfId="8803"/>
    <cellStyle name="Dziesiętny 3 2 2 2 4 2 5" xfId="5295"/>
    <cellStyle name="Dziesiętny 3 2 2 2 4 3" xfId="947"/>
    <cellStyle name="Dziesiętny 3 2 2 2 4 3 2" xfId="2092"/>
    <cellStyle name="Dziesiętny 3 2 2 2 4 3 2 2" xfId="6821"/>
    <cellStyle name="Dziesiętny 3 2 2 2 4 3 3" xfId="3312"/>
    <cellStyle name="Dziesiętny 3 2 2 2 4 3 3 2" xfId="8039"/>
    <cellStyle name="Dziesiętny 3 2 2 2 4 3 4" xfId="4457"/>
    <cellStyle name="Dziesiętny 3 2 2 2 4 3 4 2" xfId="9184"/>
    <cellStyle name="Dziesiętny 3 2 2 2 4 3 5" xfId="5676"/>
    <cellStyle name="Dziesiętny 3 2 2 2 4 4" xfId="1329"/>
    <cellStyle name="Dziesiętny 3 2 2 2 4 4 2" xfId="6058"/>
    <cellStyle name="Dziesiętny 3 2 2 2 4 5" xfId="2549"/>
    <cellStyle name="Dziesiętny 3 2 2 2 4 5 2" xfId="7276"/>
    <cellStyle name="Dziesiętny 3 2 2 2 4 6" xfId="3694"/>
    <cellStyle name="Dziesiętny 3 2 2 2 4 6 2" xfId="8421"/>
    <cellStyle name="Dziesiętny 3 2 2 2 4 7" xfId="4913"/>
    <cellStyle name="Dziesiętny 3 2 2 2 5" xfId="311"/>
    <cellStyle name="Dziesiętny 3 2 2 2 5 2" xfId="693"/>
    <cellStyle name="Dziesiętny 3 2 2 2 5 2 2" xfId="1838"/>
    <cellStyle name="Dziesiętny 3 2 2 2 5 2 2 2" xfId="6567"/>
    <cellStyle name="Dziesiętny 3 2 2 2 5 2 3" xfId="3058"/>
    <cellStyle name="Dziesiętny 3 2 2 2 5 2 3 2" xfId="7785"/>
    <cellStyle name="Dziesiętny 3 2 2 2 5 2 4" xfId="4203"/>
    <cellStyle name="Dziesiętny 3 2 2 2 5 2 4 2" xfId="8930"/>
    <cellStyle name="Dziesiętny 3 2 2 2 5 2 5" xfId="5422"/>
    <cellStyle name="Dziesiętny 3 2 2 2 5 3" xfId="1074"/>
    <cellStyle name="Dziesiętny 3 2 2 2 5 3 2" xfId="2219"/>
    <cellStyle name="Dziesiętny 3 2 2 2 5 3 2 2" xfId="6948"/>
    <cellStyle name="Dziesiętny 3 2 2 2 5 3 3" xfId="3439"/>
    <cellStyle name="Dziesiętny 3 2 2 2 5 3 3 2" xfId="8166"/>
    <cellStyle name="Dziesiętny 3 2 2 2 5 3 4" xfId="4584"/>
    <cellStyle name="Dziesiętny 3 2 2 2 5 3 4 2" xfId="9311"/>
    <cellStyle name="Dziesiętny 3 2 2 2 5 3 5" xfId="5803"/>
    <cellStyle name="Dziesiętny 3 2 2 2 5 4" xfId="1456"/>
    <cellStyle name="Dziesiętny 3 2 2 2 5 4 2" xfId="6185"/>
    <cellStyle name="Dziesiętny 3 2 2 2 5 5" xfId="2676"/>
    <cellStyle name="Dziesiętny 3 2 2 2 5 5 2" xfId="7403"/>
    <cellStyle name="Dziesiętny 3 2 2 2 5 6" xfId="3821"/>
    <cellStyle name="Dziesiętny 3 2 2 2 5 6 2" xfId="8548"/>
    <cellStyle name="Dziesiętny 3 2 2 2 5 7" xfId="5040"/>
    <cellStyle name="Dziesiętny 3 2 2 2 6" xfId="439"/>
    <cellStyle name="Dziesiętny 3 2 2 2 6 2" xfId="1584"/>
    <cellStyle name="Dziesiętny 3 2 2 2 6 2 2" xfId="6313"/>
    <cellStyle name="Dziesiętny 3 2 2 2 6 3" xfId="2804"/>
    <cellStyle name="Dziesiętny 3 2 2 2 6 3 2" xfId="7531"/>
    <cellStyle name="Dziesiętny 3 2 2 2 6 4" xfId="3949"/>
    <cellStyle name="Dziesiętny 3 2 2 2 6 4 2" xfId="8676"/>
    <cellStyle name="Dziesiętny 3 2 2 2 6 5" xfId="5168"/>
    <cellStyle name="Dziesiętny 3 2 2 2 7" xfId="820"/>
    <cellStyle name="Dziesiętny 3 2 2 2 7 2" xfId="1965"/>
    <cellStyle name="Dziesiętny 3 2 2 2 7 2 2" xfId="6694"/>
    <cellStyle name="Dziesiętny 3 2 2 2 7 3" xfId="3185"/>
    <cellStyle name="Dziesiętny 3 2 2 2 7 3 2" xfId="7912"/>
    <cellStyle name="Dziesiętny 3 2 2 2 7 4" xfId="4330"/>
    <cellStyle name="Dziesiętny 3 2 2 2 7 4 2" xfId="9057"/>
    <cellStyle name="Dziesiętny 3 2 2 2 7 5" xfId="5549"/>
    <cellStyle name="Dziesiętny 3 2 2 2 8" xfId="2351"/>
    <cellStyle name="Dziesiętny 3 2 2 2 8 2" xfId="4716"/>
    <cellStyle name="Dziesiętny 3 2 2 2 8 2 2" xfId="9443"/>
    <cellStyle name="Dziesiętny 3 2 2 2 8 3" xfId="7080"/>
    <cellStyle name="Dziesiętny 3 2 2 2 9" xfId="1202"/>
    <cellStyle name="Dziesiętny 3 2 2 2 9 2" xfId="5931"/>
    <cellStyle name="Dziesiętny 3 2 2 3" xfId="74"/>
    <cellStyle name="Dziesiętny 3 2 2 3 10" xfId="4807"/>
    <cellStyle name="Dziesiętny 3 2 2 3 2" xfId="204"/>
    <cellStyle name="Dziesiętny 3 2 2 3 2 2" xfId="587"/>
    <cellStyle name="Dziesiętny 3 2 2 3 2 2 2" xfId="1732"/>
    <cellStyle name="Dziesiętny 3 2 2 3 2 2 2 2" xfId="6461"/>
    <cellStyle name="Dziesiętny 3 2 2 3 2 2 3" xfId="2952"/>
    <cellStyle name="Dziesiętny 3 2 2 3 2 2 3 2" xfId="7679"/>
    <cellStyle name="Dziesiętny 3 2 2 3 2 2 4" xfId="4097"/>
    <cellStyle name="Dziesiętny 3 2 2 3 2 2 4 2" xfId="8824"/>
    <cellStyle name="Dziesiętny 3 2 2 3 2 2 5" xfId="5316"/>
    <cellStyle name="Dziesiętny 3 2 2 3 2 3" xfId="968"/>
    <cellStyle name="Dziesiętny 3 2 2 3 2 3 2" xfId="2113"/>
    <cellStyle name="Dziesiętny 3 2 2 3 2 3 2 2" xfId="6842"/>
    <cellStyle name="Dziesiętny 3 2 2 3 2 3 3" xfId="3333"/>
    <cellStyle name="Dziesiętny 3 2 2 3 2 3 3 2" xfId="8060"/>
    <cellStyle name="Dziesiętny 3 2 2 3 2 3 4" xfId="4478"/>
    <cellStyle name="Dziesiętny 3 2 2 3 2 3 4 2" xfId="9205"/>
    <cellStyle name="Dziesiętny 3 2 2 3 2 3 5" xfId="5697"/>
    <cellStyle name="Dziesiętny 3 2 2 3 2 4" xfId="2354"/>
    <cellStyle name="Dziesiętny 3 2 2 3 2 4 2" xfId="4719"/>
    <cellStyle name="Dziesiętny 3 2 2 3 2 4 2 2" xfId="9446"/>
    <cellStyle name="Dziesiętny 3 2 2 3 2 4 3" xfId="7083"/>
    <cellStyle name="Dziesiętny 3 2 2 3 2 5" xfId="1350"/>
    <cellStyle name="Dziesiętny 3 2 2 3 2 5 2" xfId="6079"/>
    <cellStyle name="Dziesiętny 3 2 2 3 2 6" xfId="2570"/>
    <cellStyle name="Dziesiętny 3 2 2 3 2 6 2" xfId="7297"/>
    <cellStyle name="Dziesiętny 3 2 2 3 2 7" xfId="3715"/>
    <cellStyle name="Dziesiętny 3 2 2 3 2 7 2" xfId="8442"/>
    <cellStyle name="Dziesiętny 3 2 2 3 2 8" xfId="4934"/>
    <cellStyle name="Dziesiętny 3 2 2 3 3" xfId="332"/>
    <cellStyle name="Dziesiętny 3 2 2 3 3 2" xfId="714"/>
    <cellStyle name="Dziesiętny 3 2 2 3 3 2 2" xfId="1859"/>
    <cellStyle name="Dziesiętny 3 2 2 3 3 2 2 2" xfId="6588"/>
    <cellStyle name="Dziesiętny 3 2 2 3 3 2 3" xfId="3079"/>
    <cellStyle name="Dziesiętny 3 2 2 3 3 2 3 2" xfId="7806"/>
    <cellStyle name="Dziesiętny 3 2 2 3 3 2 4" xfId="4224"/>
    <cellStyle name="Dziesiętny 3 2 2 3 3 2 4 2" xfId="8951"/>
    <cellStyle name="Dziesiętny 3 2 2 3 3 2 5" xfId="5443"/>
    <cellStyle name="Dziesiętny 3 2 2 3 3 3" xfId="1095"/>
    <cellStyle name="Dziesiętny 3 2 2 3 3 3 2" xfId="2240"/>
    <cellStyle name="Dziesiętny 3 2 2 3 3 3 2 2" xfId="6969"/>
    <cellStyle name="Dziesiętny 3 2 2 3 3 3 3" xfId="3460"/>
    <cellStyle name="Dziesiętny 3 2 2 3 3 3 3 2" xfId="8187"/>
    <cellStyle name="Dziesiętny 3 2 2 3 3 3 4" xfId="4605"/>
    <cellStyle name="Dziesiętny 3 2 2 3 3 3 4 2" xfId="9332"/>
    <cellStyle name="Dziesiętny 3 2 2 3 3 3 5" xfId="5824"/>
    <cellStyle name="Dziesiętny 3 2 2 3 3 4" xfId="1477"/>
    <cellStyle name="Dziesiętny 3 2 2 3 3 4 2" xfId="6206"/>
    <cellStyle name="Dziesiętny 3 2 2 3 3 5" xfId="2697"/>
    <cellStyle name="Dziesiętny 3 2 2 3 3 5 2" xfId="7424"/>
    <cellStyle name="Dziesiętny 3 2 2 3 3 6" xfId="3842"/>
    <cellStyle name="Dziesiętny 3 2 2 3 3 6 2" xfId="8569"/>
    <cellStyle name="Dziesiętny 3 2 2 3 3 7" xfId="5061"/>
    <cellStyle name="Dziesiętny 3 2 2 3 4" xfId="460"/>
    <cellStyle name="Dziesiętny 3 2 2 3 4 2" xfId="1605"/>
    <cellStyle name="Dziesiętny 3 2 2 3 4 2 2" xfId="6334"/>
    <cellStyle name="Dziesiętny 3 2 2 3 4 3" xfId="2825"/>
    <cellStyle name="Dziesiętny 3 2 2 3 4 3 2" xfId="7552"/>
    <cellStyle name="Dziesiętny 3 2 2 3 4 4" xfId="3970"/>
    <cellStyle name="Dziesiętny 3 2 2 3 4 4 2" xfId="8697"/>
    <cellStyle name="Dziesiętny 3 2 2 3 4 5" xfId="5189"/>
    <cellStyle name="Dziesiętny 3 2 2 3 5" xfId="841"/>
    <cellStyle name="Dziesiętny 3 2 2 3 5 2" xfId="1986"/>
    <cellStyle name="Dziesiętny 3 2 2 3 5 2 2" xfId="6715"/>
    <cellStyle name="Dziesiętny 3 2 2 3 5 3" xfId="3206"/>
    <cellStyle name="Dziesiętny 3 2 2 3 5 3 2" xfId="7933"/>
    <cellStyle name="Dziesiętny 3 2 2 3 5 4" xfId="4351"/>
    <cellStyle name="Dziesiętny 3 2 2 3 5 4 2" xfId="9078"/>
    <cellStyle name="Dziesiętny 3 2 2 3 5 5" xfId="5570"/>
    <cellStyle name="Dziesiętny 3 2 2 3 6" xfId="2353"/>
    <cellStyle name="Dziesiętny 3 2 2 3 6 2" xfId="4718"/>
    <cellStyle name="Dziesiętny 3 2 2 3 6 2 2" xfId="9445"/>
    <cellStyle name="Dziesiętny 3 2 2 3 6 3" xfId="7082"/>
    <cellStyle name="Dziesiętny 3 2 2 3 7" xfId="1223"/>
    <cellStyle name="Dziesiętny 3 2 2 3 7 2" xfId="5952"/>
    <cellStyle name="Dziesiętny 3 2 2 3 8" xfId="2443"/>
    <cellStyle name="Dziesiętny 3 2 2 3 8 2" xfId="7170"/>
    <cellStyle name="Dziesiętny 3 2 2 3 9" xfId="3588"/>
    <cellStyle name="Dziesiętny 3 2 2 3 9 2" xfId="8315"/>
    <cellStyle name="Dziesiętny 3 2 2 4" xfId="115"/>
    <cellStyle name="Dziesiętny 3 2 2 4 10" xfId="4848"/>
    <cellStyle name="Dziesiętny 3 2 2 4 2" xfId="245"/>
    <cellStyle name="Dziesiętny 3 2 2 4 2 2" xfId="628"/>
    <cellStyle name="Dziesiętny 3 2 2 4 2 2 2" xfId="1773"/>
    <cellStyle name="Dziesiętny 3 2 2 4 2 2 2 2" xfId="6502"/>
    <cellStyle name="Dziesiętny 3 2 2 4 2 2 3" xfId="2993"/>
    <cellStyle name="Dziesiętny 3 2 2 4 2 2 3 2" xfId="7720"/>
    <cellStyle name="Dziesiętny 3 2 2 4 2 2 4" xfId="4138"/>
    <cellStyle name="Dziesiętny 3 2 2 4 2 2 4 2" xfId="8865"/>
    <cellStyle name="Dziesiętny 3 2 2 4 2 2 5" xfId="5357"/>
    <cellStyle name="Dziesiętny 3 2 2 4 2 3" xfId="1009"/>
    <cellStyle name="Dziesiętny 3 2 2 4 2 3 2" xfId="2154"/>
    <cellStyle name="Dziesiętny 3 2 2 4 2 3 2 2" xfId="6883"/>
    <cellStyle name="Dziesiętny 3 2 2 4 2 3 3" xfId="3374"/>
    <cellStyle name="Dziesiętny 3 2 2 4 2 3 3 2" xfId="8101"/>
    <cellStyle name="Dziesiętny 3 2 2 4 2 3 4" xfId="4519"/>
    <cellStyle name="Dziesiętny 3 2 2 4 2 3 4 2" xfId="9246"/>
    <cellStyle name="Dziesiętny 3 2 2 4 2 3 5" xfId="5738"/>
    <cellStyle name="Dziesiętny 3 2 2 4 2 4" xfId="1391"/>
    <cellStyle name="Dziesiętny 3 2 2 4 2 4 2" xfId="6120"/>
    <cellStyle name="Dziesiętny 3 2 2 4 2 5" xfId="2611"/>
    <cellStyle name="Dziesiętny 3 2 2 4 2 5 2" xfId="7338"/>
    <cellStyle name="Dziesiętny 3 2 2 4 2 6" xfId="3756"/>
    <cellStyle name="Dziesiętny 3 2 2 4 2 6 2" xfId="8483"/>
    <cellStyle name="Dziesiętny 3 2 2 4 2 7" xfId="4975"/>
    <cellStyle name="Dziesiętny 3 2 2 4 3" xfId="373"/>
    <cellStyle name="Dziesiętny 3 2 2 4 3 2" xfId="755"/>
    <cellStyle name="Dziesiętny 3 2 2 4 3 2 2" xfId="1900"/>
    <cellStyle name="Dziesiętny 3 2 2 4 3 2 2 2" xfId="6629"/>
    <cellStyle name="Dziesiętny 3 2 2 4 3 2 3" xfId="3120"/>
    <cellStyle name="Dziesiętny 3 2 2 4 3 2 3 2" xfId="7847"/>
    <cellStyle name="Dziesiętny 3 2 2 4 3 2 4" xfId="4265"/>
    <cellStyle name="Dziesiętny 3 2 2 4 3 2 4 2" xfId="8992"/>
    <cellStyle name="Dziesiętny 3 2 2 4 3 2 5" xfId="5484"/>
    <cellStyle name="Dziesiętny 3 2 2 4 3 3" xfId="1136"/>
    <cellStyle name="Dziesiętny 3 2 2 4 3 3 2" xfId="2281"/>
    <cellStyle name="Dziesiętny 3 2 2 4 3 3 2 2" xfId="7010"/>
    <cellStyle name="Dziesiętny 3 2 2 4 3 3 3" xfId="3501"/>
    <cellStyle name="Dziesiętny 3 2 2 4 3 3 3 2" xfId="8228"/>
    <cellStyle name="Dziesiętny 3 2 2 4 3 3 4" xfId="4646"/>
    <cellStyle name="Dziesiętny 3 2 2 4 3 3 4 2" xfId="9373"/>
    <cellStyle name="Dziesiętny 3 2 2 4 3 3 5" xfId="5865"/>
    <cellStyle name="Dziesiętny 3 2 2 4 3 4" xfId="1518"/>
    <cellStyle name="Dziesiętny 3 2 2 4 3 4 2" xfId="6247"/>
    <cellStyle name="Dziesiętny 3 2 2 4 3 5" xfId="2738"/>
    <cellStyle name="Dziesiętny 3 2 2 4 3 5 2" xfId="7465"/>
    <cellStyle name="Dziesiętny 3 2 2 4 3 6" xfId="3883"/>
    <cellStyle name="Dziesiętny 3 2 2 4 3 6 2" xfId="8610"/>
    <cellStyle name="Dziesiętny 3 2 2 4 3 7" xfId="5102"/>
    <cellStyle name="Dziesiętny 3 2 2 4 4" xfId="501"/>
    <cellStyle name="Dziesiętny 3 2 2 4 4 2" xfId="1646"/>
    <cellStyle name="Dziesiętny 3 2 2 4 4 2 2" xfId="6375"/>
    <cellStyle name="Dziesiętny 3 2 2 4 4 3" xfId="2866"/>
    <cellStyle name="Dziesiętny 3 2 2 4 4 3 2" xfId="7593"/>
    <cellStyle name="Dziesiętny 3 2 2 4 4 4" xfId="4011"/>
    <cellStyle name="Dziesiętny 3 2 2 4 4 4 2" xfId="8738"/>
    <cellStyle name="Dziesiętny 3 2 2 4 4 5" xfId="5230"/>
    <cellStyle name="Dziesiętny 3 2 2 4 5" xfId="882"/>
    <cellStyle name="Dziesiętny 3 2 2 4 5 2" xfId="2027"/>
    <cellStyle name="Dziesiętny 3 2 2 4 5 2 2" xfId="6756"/>
    <cellStyle name="Dziesiętny 3 2 2 4 5 3" xfId="3247"/>
    <cellStyle name="Dziesiętny 3 2 2 4 5 3 2" xfId="7974"/>
    <cellStyle name="Dziesiętny 3 2 2 4 5 4" xfId="4392"/>
    <cellStyle name="Dziesiętny 3 2 2 4 5 4 2" xfId="9119"/>
    <cellStyle name="Dziesiętny 3 2 2 4 5 5" xfId="5611"/>
    <cellStyle name="Dziesiętny 3 2 2 4 6" xfId="2355"/>
    <cellStyle name="Dziesiętny 3 2 2 4 6 2" xfId="4720"/>
    <cellStyle name="Dziesiętny 3 2 2 4 6 2 2" xfId="9447"/>
    <cellStyle name="Dziesiętny 3 2 2 4 6 3" xfId="7084"/>
    <cellStyle name="Dziesiętny 3 2 2 4 7" xfId="1264"/>
    <cellStyle name="Dziesiętny 3 2 2 4 7 2" xfId="5993"/>
    <cellStyle name="Dziesiętny 3 2 2 4 8" xfId="2484"/>
    <cellStyle name="Dziesiętny 3 2 2 4 8 2" xfId="7211"/>
    <cellStyle name="Dziesiętny 3 2 2 4 9" xfId="3629"/>
    <cellStyle name="Dziesiętny 3 2 2 4 9 2" xfId="8356"/>
    <cellStyle name="Dziesiętny 3 2 2 5" xfId="163"/>
    <cellStyle name="Dziesiętny 3 2 2 5 2" xfId="546"/>
    <cellStyle name="Dziesiętny 3 2 2 5 2 2" xfId="1691"/>
    <cellStyle name="Dziesiętny 3 2 2 5 2 2 2" xfId="6420"/>
    <cellStyle name="Dziesiętny 3 2 2 5 2 3" xfId="2911"/>
    <cellStyle name="Dziesiętny 3 2 2 5 2 3 2" xfId="7638"/>
    <cellStyle name="Dziesiętny 3 2 2 5 2 4" xfId="4056"/>
    <cellStyle name="Dziesiętny 3 2 2 5 2 4 2" xfId="8783"/>
    <cellStyle name="Dziesiętny 3 2 2 5 2 5" xfId="5275"/>
    <cellStyle name="Dziesiętny 3 2 2 5 3" xfId="927"/>
    <cellStyle name="Dziesiętny 3 2 2 5 3 2" xfId="2072"/>
    <cellStyle name="Dziesiętny 3 2 2 5 3 2 2" xfId="6801"/>
    <cellStyle name="Dziesiętny 3 2 2 5 3 3" xfId="3292"/>
    <cellStyle name="Dziesiętny 3 2 2 5 3 3 2" xfId="8019"/>
    <cellStyle name="Dziesiętny 3 2 2 5 3 4" xfId="4437"/>
    <cellStyle name="Dziesiętny 3 2 2 5 3 4 2" xfId="9164"/>
    <cellStyle name="Dziesiętny 3 2 2 5 3 5" xfId="5656"/>
    <cellStyle name="Dziesiętny 3 2 2 5 4" xfId="1309"/>
    <cellStyle name="Dziesiętny 3 2 2 5 4 2" xfId="6038"/>
    <cellStyle name="Dziesiętny 3 2 2 5 5" xfId="2529"/>
    <cellStyle name="Dziesiętny 3 2 2 5 5 2" xfId="7256"/>
    <cellStyle name="Dziesiętny 3 2 2 5 6" xfId="3674"/>
    <cellStyle name="Dziesiętny 3 2 2 5 6 2" xfId="8401"/>
    <cellStyle name="Dziesiętny 3 2 2 5 7" xfId="4893"/>
    <cellStyle name="Dziesiętny 3 2 2 6" xfId="291"/>
    <cellStyle name="Dziesiętny 3 2 2 6 2" xfId="673"/>
    <cellStyle name="Dziesiętny 3 2 2 6 2 2" xfId="1818"/>
    <cellStyle name="Dziesiętny 3 2 2 6 2 2 2" xfId="6547"/>
    <cellStyle name="Dziesiętny 3 2 2 6 2 3" xfId="3038"/>
    <cellStyle name="Dziesiętny 3 2 2 6 2 3 2" xfId="7765"/>
    <cellStyle name="Dziesiętny 3 2 2 6 2 4" xfId="4183"/>
    <cellStyle name="Dziesiętny 3 2 2 6 2 4 2" xfId="8910"/>
    <cellStyle name="Dziesiętny 3 2 2 6 2 5" xfId="5402"/>
    <cellStyle name="Dziesiętny 3 2 2 6 3" xfId="1054"/>
    <cellStyle name="Dziesiętny 3 2 2 6 3 2" xfId="2199"/>
    <cellStyle name="Dziesiętny 3 2 2 6 3 2 2" xfId="6928"/>
    <cellStyle name="Dziesiętny 3 2 2 6 3 3" xfId="3419"/>
    <cellStyle name="Dziesiętny 3 2 2 6 3 3 2" xfId="8146"/>
    <cellStyle name="Dziesiętny 3 2 2 6 3 4" xfId="4564"/>
    <cellStyle name="Dziesiętny 3 2 2 6 3 4 2" xfId="9291"/>
    <cellStyle name="Dziesiętny 3 2 2 6 3 5" xfId="5783"/>
    <cellStyle name="Dziesiętny 3 2 2 6 4" xfId="1436"/>
    <cellStyle name="Dziesiętny 3 2 2 6 4 2" xfId="6165"/>
    <cellStyle name="Dziesiętny 3 2 2 6 5" xfId="2656"/>
    <cellStyle name="Dziesiętny 3 2 2 6 5 2" xfId="7383"/>
    <cellStyle name="Dziesiętny 3 2 2 6 6" xfId="3801"/>
    <cellStyle name="Dziesiętny 3 2 2 6 6 2" xfId="8528"/>
    <cellStyle name="Dziesiętny 3 2 2 6 7" xfId="5020"/>
    <cellStyle name="Dziesiętny 3 2 2 7" xfId="419"/>
    <cellStyle name="Dziesiętny 3 2 2 7 2" xfId="1564"/>
    <cellStyle name="Dziesiętny 3 2 2 7 2 2" xfId="6293"/>
    <cellStyle name="Dziesiętny 3 2 2 7 3" xfId="2784"/>
    <cellStyle name="Dziesiętny 3 2 2 7 3 2" xfId="7511"/>
    <cellStyle name="Dziesiętny 3 2 2 7 4" xfId="3929"/>
    <cellStyle name="Dziesiętny 3 2 2 7 4 2" xfId="8656"/>
    <cellStyle name="Dziesiętny 3 2 2 7 5" xfId="5148"/>
    <cellStyle name="Dziesiętny 3 2 2 8" xfId="800"/>
    <cellStyle name="Dziesiętny 3 2 2 8 2" xfId="1945"/>
    <cellStyle name="Dziesiętny 3 2 2 8 2 2" xfId="6674"/>
    <cellStyle name="Dziesiętny 3 2 2 8 3" xfId="3165"/>
    <cellStyle name="Dziesiętny 3 2 2 8 3 2" xfId="7892"/>
    <cellStyle name="Dziesiętny 3 2 2 8 4" xfId="4310"/>
    <cellStyle name="Dziesiętny 3 2 2 8 4 2" xfId="9037"/>
    <cellStyle name="Dziesiętny 3 2 2 8 5" xfId="5529"/>
    <cellStyle name="Dziesiętny 3 2 2 9" xfId="2350"/>
    <cellStyle name="Dziesiętny 3 2 2 9 2" xfId="4715"/>
    <cellStyle name="Dziesiętny 3 2 2 9 2 2" xfId="9442"/>
    <cellStyle name="Dziesiętny 3 2 2 9 3" xfId="7079"/>
    <cellStyle name="Dziesiętny 3 2 3" xfId="39"/>
    <cellStyle name="Dziesiętny 3 2 3 10" xfId="3557"/>
    <cellStyle name="Dziesiętny 3 2 3 10 2" xfId="8284"/>
    <cellStyle name="Dziesiętny 3 2 3 11" xfId="4776"/>
    <cellStyle name="Dziesiętny 3 2 3 2" xfId="84"/>
    <cellStyle name="Dziesiętny 3 2 3 2 2" xfId="214"/>
    <cellStyle name="Dziesiętny 3 2 3 2 2 2" xfId="597"/>
    <cellStyle name="Dziesiętny 3 2 3 2 2 2 2" xfId="1742"/>
    <cellStyle name="Dziesiętny 3 2 3 2 2 2 2 2" xfId="6471"/>
    <cellStyle name="Dziesiętny 3 2 3 2 2 2 3" xfId="2962"/>
    <cellStyle name="Dziesiętny 3 2 3 2 2 2 3 2" xfId="7689"/>
    <cellStyle name="Dziesiętny 3 2 3 2 2 2 4" xfId="4107"/>
    <cellStyle name="Dziesiętny 3 2 3 2 2 2 4 2" xfId="8834"/>
    <cellStyle name="Dziesiętny 3 2 3 2 2 2 5" xfId="5326"/>
    <cellStyle name="Dziesiętny 3 2 3 2 2 3" xfId="978"/>
    <cellStyle name="Dziesiętny 3 2 3 2 2 3 2" xfId="2123"/>
    <cellStyle name="Dziesiętny 3 2 3 2 2 3 2 2" xfId="6852"/>
    <cellStyle name="Dziesiętny 3 2 3 2 2 3 3" xfId="3343"/>
    <cellStyle name="Dziesiętny 3 2 3 2 2 3 3 2" xfId="8070"/>
    <cellStyle name="Dziesiętny 3 2 3 2 2 3 4" xfId="4488"/>
    <cellStyle name="Dziesiętny 3 2 3 2 2 3 4 2" xfId="9215"/>
    <cellStyle name="Dziesiętny 3 2 3 2 2 3 5" xfId="5707"/>
    <cellStyle name="Dziesiętny 3 2 3 2 2 4" xfId="1360"/>
    <cellStyle name="Dziesiętny 3 2 3 2 2 4 2" xfId="6089"/>
    <cellStyle name="Dziesiętny 3 2 3 2 2 5" xfId="2580"/>
    <cellStyle name="Dziesiętny 3 2 3 2 2 5 2" xfId="7307"/>
    <cellStyle name="Dziesiętny 3 2 3 2 2 6" xfId="3725"/>
    <cellStyle name="Dziesiętny 3 2 3 2 2 6 2" xfId="8452"/>
    <cellStyle name="Dziesiętny 3 2 3 2 2 7" xfId="4944"/>
    <cellStyle name="Dziesiętny 3 2 3 2 3" xfId="342"/>
    <cellStyle name="Dziesiętny 3 2 3 2 3 2" xfId="724"/>
    <cellStyle name="Dziesiętny 3 2 3 2 3 2 2" xfId="1869"/>
    <cellStyle name="Dziesiętny 3 2 3 2 3 2 2 2" xfId="6598"/>
    <cellStyle name="Dziesiętny 3 2 3 2 3 2 3" xfId="3089"/>
    <cellStyle name="Dziesiętny 3 2 3 2 3 2 3 2" xfId="7816"/>
    <cellStyle name="Dziesiętny 3 2 3 2 3 2 4" xfId="4234"/>
    <cellStyle name="Dziesiętny 3 2 3 2 3 2 4 2" xfId="8961"/>
    <cellStyle name="Dziesiętny 3 2 3 2 3 2 5" xfId="5453"/>
    <cellStyle name="Dziesiętny 3 2 3 2 3 3" xfId="1105"/>
    <cellStyle name="Dziesiętny 3 2 3 2 3 3 2" xfId="2250"/>
    <cellStyle name="Dziesiętny 3 2 3 2 3 3 2 2" xfId="6979"/>
    <cellStyle name="Dziesiętny 3 2 3 2 3 3 3" xfId="3470"/>
    <cellStyle name="Dziesiętny 3 2 3 2 3 3 3 2" xfId="8197"/>
    <cellStyle name="Dziesiętny 3 2 3 2 3 3 4" xfId="4615"/>
    <cellStyle name="Dziesiętny 3 2 3 2 3 3 4 2" xfId="9342"/>
    <cellStyle name="Dziesiętny 3 2 3 2 3 3 5" xfId="5834"/>
    <cellStyle name="Dziesiętny 3 2 3 2 3 4" xfId="1487"/>
    <cellStyle name="Dziesiętny 3 2 3 2 3 4 2" xfId="6216"/>
    <cellStyle name="Dziesiętny 3 2 3 2 3 5" xfId="2707"/>
    <cellStyle name="Dziesiętny 3 2 3 2 3 5 2" xfId="7434"/>
    <cellStyle name="Dziesiętny 3 2 3 2 3 6" xfId="3852"/>
    <cellStyle name="Dziesiętny 3 2 3 2 3 6 2" xfId="8579"/>
    <cellStyle name="Dziesiętny 3 2 3 2 3 7" xfId="5071"/>
    <cellStyle name="Dziesiętny 3 2 3 2 4" xfId="470"/>
    <cellStyle name="Dziesiętny 3 2 3 2 4 2" xfId="1615"/>
    <cellStyle name="Dziesiętny 3 2 3 2 4 2 2" xfId="6344"/>
    <cellStyle name="Dziesiętny 3 2 3 2 4 3" xfId="2835"/>
    <cellStyle name="Dziesiętny 3 2 3 2 4 3 2" xfId="7562"/>
    <cellStyle name="Dziesiętny 3 2 3 2 4 4" xfId="3980"/>
    <cellStyle name="Dziesiętny 3 2 3 2 4 4 2" xfId="8707"/>
    <cellStyle name="Dziesiętny 3 2 3 2 4 5" xfId="5199"/>
    <cellStyle name="Dziesiętny 3 2 3 2 5" xfId="851"/>
    <cellStyle name="Dziesiętny 3 2 3 2 5 2" xfId="1996"/>
    <cellStyle name="Dziesiętny 3 2 3 2 5 2 2" xfId="6725"/>
    <cellStyle name="Dziesiętny 3 2 3 2 5 3" xfId="3216"/>
    <cellStyle name="Dziesiętny 3 2 3 2 5 3 2" xfId="7943"/>
    <cellStyle name="Dziesiętny 3 2 3 2 5 4" xfId="4361"/>
    <cellStyle name="Dziesiętny 3 2 3 2 5 4 2" xfId="9088"/>
    <cellStyle name="Dziesiętny 3 2 3 2 5 5" xfId="5580"/>
    <cellStyle name="Dziesiętny 3 2 3 2 6" xfId="1233"/>
    <cellStyle name="Dziesiętny 3 2 3 2 6 2" xfId="5962"/>
    <cellStyle name="Dziesiętny 3 2 3 2 7" xfId="2453"/>
    <cellStyle name="Dziesiętny 3 2 3 2 7 2" xfId="7180"/>
    <cellStyle name="Dziesiętny 3 2 3 2 8" xfId="3598"/>
    <cellStyle name="Dziesiętny 3 2 3 2 8 2" xfId="8325"/>
    <cellStyle name="Dziesiętny 3 2 3 2 9" xfId="4817"/>
    <cellStyle name="Dziesiętny 3 2 3 3" xfId="125"/>
    <cellStyle name="Dziesiętny 3 2 3 3 2" xfId="255"/>
    <cellStyle name="Dziesiętny 3 2 3 3 2 2" xfId="638"/>
    <cellStyle name="Dziesiętny 3 2 3 3 2 2 2" xfId="1783"/>
    <cellStyle name="Dziesiętny 3 2 3 3 2 2 2 2" xfId="6512"/>
    <cellStyle name="Dziesiętny 3 2 3 3 2 2 3" xfId="3003"/>
    <cellStyle name="Dziesiętny 3 2 3 3 2 2 3 2" xfId="7730"/>
    <cellStyle name="Dziesiętny 3 2 3 3 2 2 4" xfId="4148"/>
    <cellStyle name="Dziesiętny 3 2 3 3 2 2 4 2" xfId="8875"/>
    <cellStyle name="Dziesiętny 3 2 3 3 2 2 5" xfId="5367"/>
    <cellStyle name="Dziesiętny 3 2 3 3 2 3" xfId="1019"/>
    <cellStyle name="Dziesiętny 3 2 3 3 2 3 2" xfId="2164"/>
    <cellStyle name="Dziesiętny 3 2 3 3 2 3 2 2" xfId="6893"/>
    <cellStyle name="Dziesiętny 3 2 3 3 2 3 3" xfId="3384"/>
    <cellStyle name="Dziesiętny 3 2 3 3 2 3 3 2" xfId="8111"/>
    <cellStyle name="Dziesiętny 3 2 3 3 2 3 4" xfId="4529"/>
    <cellStyle name="Dziesiętny 3 2 3 3 2 3 4 2" xfId="9256"/>
    <cellStyle name="Dziesiętny 3 2 3 3 2 3 5" xfId="5748"/>
    <cellStyle name="Dziesiętny 3 2 3 3 2 4" xfId="1401"/>
    <cellStyle name="Dziesiętny 3 2 3 3 2 4 2" xfId="6130"/>
    <cellStyle name="Dziesiętny 3 2 3 3 2 5" xfId="2621"/>
    <cellStyle name="Dziesiętny 3 2 3 3 2 5 2" xfId="7348"/>
    <cellStyle name="Dziesiętny 3 2 3 3 2 6" xfId="3766"/>
    <cellStyle name="Dziesiętny 3 2 3 3 2 6 2" xfId="8493"/>
    <cellStyle name="Dziesiętny 3 2 3 3 2 7" xfId="4985"/>
    <cellStyle name="Dziesiętny 3 2 3 3 3" xfId="383"/>
    <cellStyle name="Dziesiętny 3 2 3 3 3 2" xfId="765"/>
    <cellStyle name="Dziesiętny 3 2 3 3 3 2 2" xfId="1910"/>
    <cellStyle name="Dziesiętny 3 2 3 3 3 2 2 2" xfId="6639"/>
    <cellStyle name="Dziesiętny 3 2 3 3 3 2 3" xfId="3130"/>
    <cellStyle name="Dziesiętny 3 2 3 3 3 2 3 2" xfId="7857"/>
    <cellStyle name="Dziesiętny 3 2 3 3 3 2 4" xfId="4275"/>
    <cellStyle name="Dziesiętny 3 2 3 3 3 2 4 2" xfId="9002"/>
    <cellStyle name="Dziesiętny 3 2 3 3 3 2 5" xfId="5494"/>
    <cellStyle name="Dziesiętny 3 2 3 3 3 3" xfId="1146"/>
    <cellStyle name="Dziesiętny 3 2 3 3 3 3 2" xfId="2291"/>
    <cellStyle name="Dziesiętny 3 2 3 3 3 3 2 2" xfId="7020"/>
    <cellStyle name="Dziesiętny 3 2 3 3 3 3 3" xfId="3511"/>
    <cellStyle name="Dziesiętny 3 2 3 3 3 3 3 2" xfId="8238"/>
    <cellStyle name="Dziesiętny 3 2 3 3 3 3 4" xfId="4656"/>
    <cellStyle name="Dziesiętny 3 2 3 3 3 3 4 2" xfId="9383"/>
    <cellStyle name="Dziesiętny 3 2 3 3 3 3 5" xfId="5875"/>
    <cellStyle name="Dziesiętny 3 2 3 3 3 4" xfId="1528"/>
    <cellStyle name="Dziesiętny 3 2 3 3 3 4 2" xfId="6257"/>
    <cellStyle name="Dziesiętny 3 2 3 3 3 5" xfId="2748"/>
    <cellStyle name="Dziesiętny 3 2 3 3 3 5 2" xfId="7475"/>
    <cellStyle name="Dziesiętny 3 2 3 3 3 6" xfId="3893"/>
    <cellStyle name="Dziesiętny 3 2 3 3 3 6 2" xfId="8620"/>
    <cellStyle name="Dziesiętny 3 2 3 3 3 7" xfId="5112"/>
    <cellStyle name="Dziesiętny 3 2 3 3 4" xfId="511"/>
    <cellStyle name="Dziesiętny 3 2 3 3 4 2" xfId="1656"/>
    <cellStyle name="Dziesiętny 3 2 3 3 4 2 2" xfId="6385"/>
    <cellStyle name="Dziesiętny 3 2 3 3 4 3" xfId="2876"/>
    <cellStyle name="Dziesiętny 3 2 3 3 4 3 2" xfId="7603"/>
    <cellStyle name="Dziesiętny 3 2 3 3 4 4" xfId="4021"/>
    <cellStyle name="Dziesiętny 3 2 3 3 4 4 2" xfId="8748"/>
    <cellStyle name="Dziesiętny 3 2 3 3 4 5" xfId="5240"/>
    <cellStyle name="Dziesiętny 3 2 3 3 5" xfId="892"/>
    <cellStyle name="Dziesiętny 3 2 3 3 5 2" xfId="2037"/>
    <cellStyle name="Dziesiętny 3 2 3 3 5 2 2" xfId="6766"/>
    <cellStyle name="Dziesiętny 3 2 3 3 5 3" xfId="3257"/>
    <cellStyle name="Dziesiętny 3 2 3 3 5 3 2" xfId="7984"/>
    <cellStyle name="Dziesiętny 3 2 3 3 5 4" xfId="4402"/>
    <cellStyle name="Dziesiętny 3 2 3 3 5 4 2" xfId="9129"/>
    <cellStyle name="Dziesiętny 3 2 3 3 5 5" xfId="5621"/>
    <cellStyle name="Dziesiętny 3 2 3 3 6" xfId="1274"/>
    <cellStyle name="Dziesiętny 3 2 3 3 6 2" xfId="6003"/>
    <cellStyle name="Dziesiętny 3 2 3 3 7" xfId="2494"/>
    <cellStyle name="Dziesiętny 3 2 3 3 7 2" xfId="7221"/>
    <cellStyle name="Dziesiętny 3 2 3 3 8" xfId="3639"/>
    <cellStyle name="Dziesiętny 3 2 3 3 8 2" xfId="8366"/>
    <cellStyle name="Dziesiętny 3 2 3 3 9" xfId="4858"/>
    <cellStyle name="Dziesiętny 3 2 3 4" xfId="173"/>
    <cellStyle name="Dziesiętny 3 2 3 4 2" xfId="556"/>
    <cellStyle name="Dziesiętny 3 2 3 4 2 2" xfId="1701"/>
    <cellStyle name="Dziesiętny 3 2 3 4 2 2 2" xfId="6430"/>
    <cellStyle name="Dziesiętny 3 2 3 4 2 3" xfId="2921"/>
    <cellStyle name="Dziesiętny 3 2 3 4 2 3 2" xfId="7648"/>
    <cellStyle name="Dziesiętny 3 2 3 4 2 4" xfId="4066"/>
    <cellStyle name="Dziesiętny 3 2 3 4 2 4 2" xfId="8793"/>
    <cellStyle name="Dziesiętny 3 2 3 4 2 5" xfId="5285"/>
    <cellStyle name="Dziesiętny 3 2 3 4 3" xfId="937"/>
    <cellStyle name="Dziesiętny 3 2 3 4 3 2" xfId="2082"/>
    <cellStyle name="Dziesiętny 3 2 3 4 3 2 2" xfId="6811"/>
    <cellStyle name="Dziesiętny 3 2 3 4 3 3" xfId="3302"/>
    <cellStyle name="Dziesiętny 3 2 3 4 3 3 2" xfId="8029"/>
    <cellStyle name="Dziesiętny 3 2 3 4 3 4" xfId="4447"/>
    <cellStyle name="Dziesiętny 3 2 3 4 3 4 2" xfId="9174"/>
    <cellStyle name="Dziesiętny 3 2 3 4 3 5" xfId="5666"/>
    <cellStyle name="Dziesiętny 3 2 3 4 4" xfId="1319"/>
    <cellStyle name="Dziesiętny 3 2 3 4 4 2" xfId="6048"/>
    <cellStyle name="Dziesiętny 3 2 3 4 5" xfId="2539"/>
    <cellStyle name="Dziesiętny 3 2 3 4 5 2" xfId="7266"/>
    <cellStyle name="Dziesiętny 3 2 3 4 6" xfId="3684"/>
    <cellStyle name="Dziesiętny 3 2 3 4 6 2" xfId="8411"/>
    <cellStyle name="Dziesiętny 3 2 3 4 7" xfId="4903"/>
    <cellStyle name="Dziesiętny 3 2 3 5" xfId="301"/>
    <cellStyle name="Dziesiętny 3 2 3 5 2" xfId="683"/>
    <cellStyle name="Dziesiętny 3 2 3 5 2 2" xfId="1828"/>
    <cellStyle name="Dziesiętny 3 2 3 5 2 2 2" xfId="6557"/>
    <cellStyle name="Dziesiętny 3 2 3 5 2 3" xfId="3048"/>
    <cellStyle name="Dziesiętny 3 2 3 5 2 3 2" xfId="7775"/>
    <cellStyle name="Dziesiętny 3 2 3 5 2 4" xfId="4193"/>
    <cellStyle name="Dziesiętny 3 2 3 5 2 4 2" xfId="8920"/>
    <cellStyle name="Dziesiętny 3 2 3 5 2 5" xfId="5412"/>
    <cellStyle name="Dziesiętny 3 2 3 5 3" xfId="1064"/>
    <cellStyle name="Dziesiętny 3 2 3 5 3 2" xfId="2209"/>
    <cellStyle name="Dziesiętny 3 2 3 5 3 2 2" xfId="6938"/>
    <cellStyle name="Dziesiętny 3 2 3 5 3 3" xfId="3429"/>
    <cellStyle name="Dziesiętny 3 2 3 5 3 3 2" xfId="8156"/>
    <cellStyle name="Dziesiętny 3 2 3 5 3 4" xfId="4574"/>
    <cellStyle name="Dziesiętny 3 2 3 5 3 4 2" xfId="9301"/>
    <cellStyle name="Dziesiętny 3 2 3 5 3 5" xfId="5793"/>
    <cellStyle name="Dziesiętny 3 2 3 5 4" xfId="1446"/>
    <cellStyle name="Dziesiętny 3 2 3 5 4 2" xfId="6175"/>
    <cellStyle name="Dziesiętny 3 2 3 5 5" xfId="2666"/>
    <cellStyle name="Dziesiętny 3 2 3 5 5 2" xfId="7393"/>
    <cellStyle name="Dziesiętny 3 2 3 5 6" xfId="3811"/>
    <cellStyle name="Dziesiętny 3 2 3 5 6 2" xfId="8538"/>
    <cellStyle name="Dziesiętny 3 2 3 5 7" xfId="5030"/>
    <cellStyle name="Dziesiętny 3 2 3 6" xfId="429"/>
    <cellStyle name="Dziesiętny 3 2 3 6 2" xfId="1574"/>
    <cellStyle name="Dziesiętny 3 2 3 6 2 2" xfId="6303"/>
    <cellStyle name="Dziesiętny 3 2 3 6 3" xfId="2794"/>
    <cellStyle name="Dziesiętny 3 2 3 6 3 2" xfId="7521"/>
    <cellStyle name="Dziesiętny 3 2 3 6 4" xfId="3939"/>
    <cellStyle name="Dziesiętny 3 2 3 6 4 2" xfId="8666"/>
    <cellStyle name="Dziesiętny 3 2 3 6 5" xfId="5158"/>
    <cellStyle name="Dziesiętny 3 2 3 7" xfId="810"/>
    <cellStyle name="Dziesiętny 3 2 3 7 2" xfId="1955"/>
    <cellStyle name="Dziesiętny 3 2 3 7 2 2" xfId="6684"/>
    <cellStyle name="Dziesiętny 3 2 3 7 3" xfId="3175"/>
    <cellStyle name="Dziesiętny 3 2 3 7 3 2" xfId="7902"/>
    <cellStyle name="Dziesiętny 3 2 3 7 4" xfId="4320"/>
    <cellStyle name="Dziesiętny 3 2 3 7 4 2" xfId="9047"/>
    <cellStyle name="Dziesiętny 3 2 3 7 5" xfId="5539"/>
    <cellStyle name="Dziesiętny 3 2 3 8" xfId="1192"/>
    <cellStyle name="Dziesiętny 3 2 3 8 2" xfId="5921"/>
    <cellStyle name="Dziesiętny 3 2 3 9" xfId="2412"/>
    <cellStyle name="Dziesiętny 3 2 3 9 2" xfId="7139"/>
    <cellStyle name="Dziesiętny 3 2 4" xfId="64"/>
    <cellStyle name="Dziesiętny 3 2 4 2" xfId="194"/>
    <cellStyle name="Dziesiętny 3 2 4 2 2" xfId="577"/>
    <cellStyle name="Dziesiętny 3 2 4 2 2 2" xfId="1722"/>
    <cellStyle name="Dziesiętny 3 2 4 2 2 2 2" xfId="6451"/>
    <cellStyle name="Dziesiętny 3 2 4 2 2 3" xfId="2942"/>
    <cellStyle name="Dziesiętny 3 2 4 2 2 3 2" xfId="7669"/>
    <cellStyle name="Dziesiętny 3 2 4 2 2 4" xfId="4087"/>
    <cellStyle name="Dziesiętny 3 2 4 2 2 4 2" xfId="8814"/>
    <cellStyle name="Dziesiętny 3 2 4 2 2 5" xfId="5306"/>
    <cellStyle name="Dziesiętny 3 2 4 2 3" xfId="958"/>
    <cellStyle name="Dziesiętny 3 2 4 2 3 2" xfId="2103"/>
    <cellStyle name="Dziesiętny 3 2 4 2 3 2 2" xfId="6832"/>
    <cellStyle name="Dziesiętny 3 2 4 2 3 3" xfId="3323"/>
    <cellStyle name="Dziesiętny 3 2 4 2 3 3 2" xfId="8050"/>
    <cellStyle name="Dziesiętny 3 2 4 2 3 4" xfId="4468"/>
    <cellStyle name="Dziesiętny 3 2 4 2 3 4 2" xfId="9195"/>
    <cellStyle name="Dziesiętny 3 2 4 2 3 5" xfId="5687"/>
    <cellStyle name="Dziesiętny 3 2 4 2 4" xfId="1340"/>
    <cellStyle name="Dziesiętny 3 2 4 2 4 2" xfId="6069"/>
    <cellStyle name="Dziesiętny 3 2 4 2 5" xfId="2560"/>
    <cellStyle name="Dziesiętny 3 2 4 2 5 2" xfId="7287"/>
    <cellStyle name="Dziesiętny 3 2 4 2 6" xfId="3705"/>
    <cellStyle name="Dziesiętny 3 2 4 2 6 2" xfId="8432"/>
    <cellStyle name="Dziesiętny 3 2 4 2 7" xfId="4924"/>
    <cellStyle name="Dziesiętny 3 2 4 3" xfId="322"/>
    <cellStyle name="Dziesiętny 3 2 4 3 2" xfId="704"/>
    <cellStyle name="Dziesiętny 3 2 4 3 2 2" xfId="1849"/>
    <cellStyle name="Dziesiętny 3 2 4 3 2 2 2" xfId="6578"/>
    <cellStyle name="Dziesiętny 3 2 4 3 2 3" xfId="3069"/>
    <cellStyle name="Dziesiętny 3 2 4 3 2 3 2" xfId="7796"/>
    <cellStyle name="Dziesiętny 3 2 4 3 2 4" xfId="4214"/>
    <cellStyle name="Dziesiętny 3 2 4 3 2 4 2" xfId="8941"/>
    <cellStyle name="Dziesiętny 3 2 4 3 2 5" xfId="5433"/>
    <cellStyle name="Dziesiętny 3 2 4 3 3" xfId="1085"/>
    <cellStyle name="Dziesiętny 3 2 4 3 3 2" xfId="2230"/>
    <cellStyle name="Dziesiętny 3 2 4 3 3 2 2" xfId="6959"/>
    <cellStyle name="Dziesiętny 3 2 4 3 3 3" xfId="3450"/>
    <cellStyle name="Dziesiętny 3 2 4 3 3 3 2" xfId="8177"/>
    <cellStyle name="Dziesiętny 3 2 4 3 3 4" xfId="4595"/>
    <cellStyle name="Dziesiętny 3 2 4 3 3 4 2" xfId="9322"/>
    <cellStyle name="Dziesiętny 3 2 4 3 3 5" xfId="5814"/>
    <cellStyle name="Dziesiętny 3 2 4 3 4" xfId="1467"/>
    <cellStyle name="Dziesiętny 3 2 4 3 4 2" xfId="6196"/>
    <cellStyle name="Dziesiętny 3 2 4 3 5" xfId="2687"/>
    <cellStyle name="Dziesiętny 3 2 4 3 5 2" xfId="7414"/>
    <cellStyle name="Dziesiętny 3 2 4 3 6" xfId="3832"/>
    <cellStyle name="Dziesiętny 3 2 4 3 6 2" xfId="8559"/>
    <cellStyle name="Dziesiętny 3 2 4 3 7" xfId="5051"/>
    <cellStyle name="Dziesiętny 3 2 4 4" xfId="450"/>
    <cellStyle name="Dziesiętny 3 2 4 4 2" xfId="1595"/>
    <cellStyle name="Dziesiętny 3 2 4 4 2 2" xfId="6324"/>
    <cellStyle name="Dziesiętny 3 2 4 4 3" xfId="2815"/>
    <cellStyle name="Dziesiętny 3 2 4 4 3 2" xfId="7542"/>
    <cellStyle name="Dziesiętny 3 2 4 4 4" xfId="3960"/>
    <cellStyle name="Dziesiętny 3 2 4 4 4 2" xfId="8687"/>
    <cellStyle name="Dziesiętny 3 2 4 4 5" xfId="5179"/>
    <cellStyle name="Dziesiętny 3 2 4 5" xfId="831"/>
    <cellStyle name="Dziesiętny 3 2 4 5 2" xfId="1976"/>
    <cellStyle name="Dziesiętny 3 2 4 5 2 2" xfId="6705"/>
    <cellStyle name="Dziesiętny 3 2 4 5 3" xfId="3196"/>
    <cellStyle name="Dziesiętny 3 2 4 5 3 2" xfId="7923"/>
    <cellStyle name="Dziesiętny 3 2 4 5 4" xfId="4341"/>
    <cellStyle name="Dziesiętny 3 2 4 5 4 2" xfId="9068"/>
    <cellStyle name="Dziesiętny 3 2 4 5 5" xfId="5560"/>
    <cellStyle name="Dziesiętny 3 2 4 6" xfId="1213"/>
    <cellStyle name="Dziesiętny 3 2 4 6 2" xfId="5942"/>
    <cellStyle name="Dziesiętny 3 2 4 7" xfId="2433"/>
    <cellStyle name="Dziesiętny 3 2 4 7 2" xfId="7160"/>
    <cellStyle name="Dziesiętny 3 2 4 8" xfId="3578"/>
    <cellStyle name="Dziesiętny 3 2 4 8 2" xfId="8305"/>
    <cellStyle name="Dziesiętny 3 2 4 9" xfId="4797"/>
    <cellStyle name="Dziesiętny 3 2 5" xfId="105"/>
    <cellStyle name="Dziesiętny 3 2 5 2" xfId="235"/>
    <cellStyle name="Dziesiętny 3 2 5 2 2" xfId="618"/>
    <cellStyle name="Dziesiętny 3 2 5 2 2 2" xfId="1763"/>
    <cellStyle name="Dziesiętny 3 2 5 2 2 2 2" xfId="6492"/>
    <cellStyle name="Dziesiętny 3 2 5 2 2 3" xfId="2983"/>
    <cellStyle name="Dziesiętny 3 2 5 2 2 3 2" xfId="7710"/>
    <cellStyle name="Dziesiętny 3 2 5 2 2 4" xfId="4128"/>
    <cellStyle name="Dziesiętny 3 2 5 2 2 4 2" xfId="8855"/>
    <cellStyle name="Dziesiętny 3 2 5 2 2 5" xfId="5347"/>
    <cellStyle name="Dziesiętny 3 2 5 2 3" xfId="999"/>
    <cellStyle name="Dziesiętny 3 2 5 2 3 2" xfId="2144"/>
    <cellStyle name="Dziesiętny 3 2 5 2 3 2 2" xfId="6873"/>
    <cellStyle name="Dziesiętny 3 2 5 2 3 3" xfId="3364"/>
    <cellStyle name="Dziesiętny 3 2 5 2 3 3 2" xfId="8091"/>
    <cellStyle name="Dziesiętny 3 2 5 2 3 4" xfId="4509"/>
    <cellStyle name="Dziesiętny 3 2 5 2 3 4 2" xfId="9236"/>
    <cellStyle name="Dziesiętny 3 2 5 2 3 5" xfId="5728"/>
    <cellStyle name="Dziesiętny 3 2 5 2 4" xfId="1381"/>
    <cellStyle name="Dziesiętny 3 2 5 2 4 2" xfId="6110"/>
    <cellStyle name="Dziesiętny 3 2 5 2 5" xfId="2601"/>
    <cellStyle name="Dziesiętny 3 2 5 2 5 2" xfId="7328"/>
    <cellStyle name="Dziesiętny 3 2 5 2 6" xfId="3746"/>
    <cellStyle name="Dziesiętny 3 2 5 2 6 2" xfId="8473"/>
    <cellStyle name="Dziesiętny 3 2 5 2 7" xfId="4965"/>
    <cellStyle name="Dziesiętny 3 2 5 3" xfId="363"/>
    <cellStyle name="Dziesiętny 3 2 5 3 2" xfId="745"/>
    <cellStyle name="Dziesiętny 3 2 5 3 2 2" xfId="1890"/>
    <cellStyle name="Dziesiętny 3 2 5 3 2 2 2" xfId="6619"/>
    <cellStyle name="Dziesiętny 3 2 5 3 2 3" xfId="3110"/>
    <cellStyle name="Dziesiętny 3 2 5 3 2 3 2" xfId="7837"/>
    <cellStyle name="Dziesiętny 3 2 5 3 2 4" xfId="4255"/>
    <cellStyle name="Dziesiętny 3 2 5 3 2 4 2" xfId="8982"/>
    <cellStyle name="Dziesiętny 3 2 5 3 2 5" xfId="5474"/>
    <cellStyle name="Dziesiętny 3 2 5 3 3" xfId="1126"/>
    <cellStyle name="Dziesiętny 3 2 5 3 3 2" xfId="2271"/>
    <cellStyle name="Dziesiętny 3 2 5 3 3 2 2" xfId="7000"/>
    <cellStyle name="Dziesiętny 3 2 5 3 3 3" xfId="3491"/>
    <cellStyle name="Dziesiętny 3 2 5 3 3 3 2" xfId="8218"/>
    <cellStyle name="Dziesiętny 3 2 5 3 3 4" xfId="4636"/>
    <cellStyle name="Dziesiętny 3 2 5 3 3 4 2" xfId="9363"/>
    <cellStyle name="Dziesiętny 3 2 5 3 3 5" xfId="5855"/>
    <cellStyle name="Dziesiętny 3 2 5 3 4" xfId="1508"/>
    <cellStyle name="Dziesiętny 3 2 5 3 4 2" xfId="6237"/>
    <cellStyle name="Dziesiętny 3 2 5 3 5" xfId="2728"/>
    <cellStyle name="Dziesiętny 3 2 5 3 5 2" xfId="7455"/>
    <cellStyle name="Dziesiętny 3 2 5 3 6" xfId="3873"/>
    <cellStyle name="Dziesiętny 3 2 5 3 6 2" xfId="8600"/>
    <cellStyle name="Dziesiętny 3 2 5 3 7" xfId="5092"/>
    <cellStyle name="Dziesiętny 3 2 5 4" xfId="491"/>
    <cellStyle name="Dziesiętny 3 2 5 4 2" xfId="1636"/>
    <cellStyle name="Dziesiętny 3 2 5 4 2 2" xfId="6365"/>
    <cellStyle name="Dziesiętny 3 2 5 4 3" xfId="2856"/>
    <cellStyle name="Dziesiętny 3 2 5 4 3 2" xfId="7583"/>
    <cellStyle name="Dziesiętny 3 2 5 4 4" xfId="4001"/>
    <cellStyle name="Dziesiętny 3 2 5 4 4 2" xfId="8728"/>
    <cellStyle name="Dziesiętny 3 2 5 4 5" xfId="5220"/>
    <cellStyle name="Dziesiętny 3 2 5 5" xfId="872"/>
    <cellStyle name="Dziesiętny 3 2 5 5 2" xfId="2017"/>
    <cellStyle name="Dziesiętny 3 2 5 5 2 2" xfId="6746"/>
    <cellStyle name="Dziesiętny 3 2 5 5 3" xfId="3237"/>
    <cellStyle name="Dziesiętny 3 2 5 5 3 2" xfId="7964"/>
    <cellStyle name="Dziesiętny 3 2 5 5 4" xfId="4382"/>
    <cellStyle name="Dziesiętny 3 2 5 5 4 2" xfId="9109"/>
    <cellStyle name="Dziesiętny 3 2 5 5 5" xfId="5601"/>
    <cellStyle name="Dziesiętny 3 2 5 6" xfId="1254"/>
    <cellStyle name="Dziesiętny 3 2 5 6 2" xfId="5983"/>
    <cellStyle name="Dziesiętny 3 2 5 7" xfId="2474"/>
    <cellStyle name="Dziesiętny 3 2 5 7 2" xfId="7201"/>
    <cellStyle name="Dziesiętny 3 2 5 8" xfId="3619"/>
    <cellStyle name="Dziesiętny 3 2 5 8 2" xfId="8346"/>
    <cellStyle name="Dziesiętny 3 2 5 9" xfId="4838"/>
    <cellStyle name="Dziesiętny 3 2 6" xfId="153"/>
    <cellStyle name="Dziesiętny 3 2 6 2" xfId="536"/>
    <cellStyle name="Dziesiętny 3 2 6 2 2" xfId="1681"/>
    <cellStyle name="Dziesiętny 3 2 6 2 2 2" xfId="6410"/>
    <cellStyle name="Dziesiętny 3 2 6 2 3" xfId="2901"/>
    <cellStyle name="Dziesiętny 3 2 6 2 3 2" xfId="7628"/>
    <cellStyle name="Dziesiętny 3 2 6 2 4" xfId="4046"/>
    <cellStyle name="Dziesiętny 3 2 6 2 4 2" xfId="8773"/>
    <cellStyle name="Dziesiętny 3 2 6 2 5" xfId="5265"/>
    <cellStyle name="Dziesiętny 3 2 6 3" xfId="917"/>
    <cellStyle name="Dziesiętny 3 2 6 3 2" xfId="2062"/>
    <cellStyle name="Dziesiętny 3 2 6 3 2 2" xfId="6791"/>
    <cellStyle name="Dziesiętny 3 2 6 3 3" xfId="3282"/>
    <cellStyle name="Dziesiętny 3 2 6 3 3 2" xfId="8009"/>
    <cellStyle name="Dziesiętny 3 2 6 3 4" xfId="4427"/>
    <cellStyle name="Dziesiętny 3 2 6 3 4 2" xfId="9154"/>
    <cellStyle name="Dziesiętny 3 2 6 3 5" xfId="5646"/>
    <cellStyle name="Dziesiętny 3 2 6 4" xfId="1299"/>
    <cellStyle name="Dziesiętny 3 2 6 4 2" xfId="6028"/>
    <cellStyle name="Dziesiętny 3 2 6 5" xfId="2519"/>
    <cellStyle name="Dziesiętny 3 2 6 5 2" xfId="7246"/>
    <cellStyle name="Dziesiętny 3 2 6 6" xfId="3664"/>
    <cellStyle name="Dziesiętny 3 2 6 6 2" xfId="8391"/>
    <cellStyle name="Dziesiętny 3 2 6 7" xfId="4883"/>
    <cellStyle name="Dziesiętny 3 2 7" xfId="281"/>
    <cellStyle name="Dziesiętny 3 2 7 2" xfId="663"/>
    <cellStyle name="Dziesiętny 3 2 7 2 2" xfId="1808"/>
    <cellStyle name="Dziesiętny 3 2 7 2 2 2" xfId="6537"/>
    <cellStyle name="Dziesiętny 3 2 7 2 3" xfId="3028"/>
    <cellStyle name="Dziesiętny 3 2 7 2 3 2" xfId="7755"/>
    <cellStyle name="Dziesiętny 3 2 7 2 4" xfId="4173"/>
    <cellStyle name="Dziesiętny 3 2 7 2 4 2" xfId="8900"/>
    <cellStyle name="Dziesiętny 3 2 7 2 5" xfId="5392"/>
    <cellStyle name="Dziesiętny 3 2 7 3" xfId="1044"/>
    <cellStyle name="Dziesiętny 3 2 7 3 2" xfId="2189"/>
    <cellStyle name="Dziesiętny 3 2 7 3 2 2" xfId="6918"/>
    <cellStyle name="Dziesiętny 3 2 7 3 3" xfId="3409"/>
    <cellStyle name="Dziesiętny 3 2 7 3 3 2" xfId="8136"/>
    <cellStyle name="Dziesiętny 3 2 7 3 4" xfId="4554"/>
    <cellStyle name="Dziesiętny 3 2 7 3 4 2" xfId="9281"/>
    <cellStyle name="Dziesiętny 3 2 7 3 5" xfId="5773"/>
    <cellStyle name="Dziesiętny 3 2 7 4" xfId="1426"/>
    <cellStyle name="Dziesiętny 3 2 7 4 2" xfId="6155"/>
    <cellStyle name="Dziesiętny 3 2 7 5" xfId="2646"/>
    <cellStyle name="Dziesiętny 3 2 7 5 2" xfId="7373"/>
    <cellStyle name="Dziesiętny 3 2 7 6" xfId="3791"/>
    <cellStyle name="Dziesiętny 3 2 7 6 2" xfId="8518"/>
    <cellStyle name="Dziesiętny 3 2 7 7" xfId="5010"/>
    <cellStyle name="Dziesiętny 3 2 8" xfId="409"/>
    <cellStyle name="Dziesiętny 3 2 8 2" xfId="1554"/>
    <cellStyle name="Dziesiętny 3 2 8 2 2" xfId="6283"/>
    <cellStyle name="Dziesiętny 3 2 8 3" xfId="2774"/>
    <cellStyle name="Dziesiętny 3 2 8 3 2" xfId="7501"/>
    <cellStyle name="Dziesiętny 3 2 8 4" xfId="3919"/>
    <cellStyle name="Dziesiętny 3 2 8 4 2" xfId="8646"/>
    <cellStyle name="Dziesiętny 3 2 8 5" xfId="5138"/>
    <cellStyle name="Dziesiętny 3 2 9" xfId="790"/>
    <cellStyle name="Dziesiętny 3 2 9 2" xfId="1935"/>
    <cellStyle name="Dziesiętny 3 2 9 2 2" xfId="6664"/>
    <cellStyle name="Dziesiętny 3 2 9 3" xfId="3155"/>
    <cellStyle name="Dziesiętny 3 2 9 3 2" xfId="7882"/>
    <cellStyle name="Dziesiętny 3 2 9 4" xfId="4300"/>
    <cellStyle name="Dziesiętny 3 2 9 4 2" xfId="9027"/>
    <cellStyle name="Dziesiętny 3 2 9 5" xfId="5519"/>
    <cellStyle name="Dziesiętny 3 3" xfId="20"/>
    <cellStyle name="Dziesiętny 3 3 10" xfId="2356"/>
    <cellStyle name="Dziesiętny 3 3 10 2" xfId="4721"/>
    <cellStyle name="Dziesiętny 3 3 10 2 2" xfId="9448"/>
    <cellStyle name="Dziesiętny 3 3 10 3" xfId="7085"/>
    <cellStyle name="Dziesiętny 3 3 11" xfId="1175"/>
    <cellStyle name="Dziesiętny 3 3 11 2" xfId="5904"/>
    <cellStyle name="Dziesiętny 3 3 12" xfId="2396"/>
    <cellStyle name="Dziesiętny 3 3 12 2" xfId="7123"/>
    <cellStyle name="Dziesiętny 3 3 13" xfId="3540"/>
    <cellStyle name="Dziesiętny 3 3 13 2" xfId="8267"/>
    <cellStyle name="Dziesiętny 3 3 14" xfId="4759"/>
    <cellStyle name="Dziesiętny 3 3 2" xfId="31"/>
    <cellStyle name="Dziesiętny 3 3 2 10" xfId="1185"/>
    <cellStyle name="Dziesiętny 3 3 2 10 2" xfId="5914"/>
    <cellStyle name="Dziesiętny 3 3 2 11" xfId="2405"/>
    <cellStyle name="Dziesiętny 3 3 2 11 2" xfId="7132"/>
    <cellStyle name="Dziesiętny 3 3 2 12" xfId="3550"/>
    <cellStyle name="Dziesiętny 3 3 2 12 2" xfId="8277"/>
    <cellStyle name="Dziesiętny 3 3 2 13" xfId="4769"/>
    <cellStyle name="Dziesiętny 3 3 2 2" xfId="53"/>
    <cellStyle name="Dziesiętny 3 3 2 2 10" xfId="2425"/>
    <cellStyle name="Dziesiętny 3 3 2 2 10 2" xfId="7152"/>
    <cellStyle name="Dziesiętny 3 3 2 2 11" xfId="3570"/>
    <cellStyle name="Dziesiętny 3 3 2 2 11 2" xfId="8297"/>
    <cellStyle name="Dziesiętny 3 3 2 2 12" xfId="4789"/>
    <cellStyle name="Dziesiętny 3 3 2 2 2" xfId="97"/>
    <cellStyle name="Dziesiętny 3 3 2 2 2 2" xfId="227"/>
    <cellStyle name="Dziesiętny 3 3 2 2 2 2 2" xfId="610"/>
    <cellStyle name="Dziesiętny 3 3 2 2 2 2 2 2" xfId="1755"/>
    <cellStyle name="Dziesiętny 3 3 2 2 2 2 2 2 2" xfId="6484"/>
    <cellStyle name="Dziesiętny 3 3 2 2 2 2 2 3" xfId="2975"/>
    <cellStyle name="Dziesiętny 3 3 2 2 2 2 2 3 2" xfId="7702"/>
    <cellStyle name="Dziesiętny 3 3 2 2 2 2 2 4" xfId="4120"/>
    <cellStyle name="Dziesiętny 3 3 2 2 2 2 2 4 2" xfId="8847"/>
    <cellStyle name="Dziesiętny 3 3 2 2 2 2 2 5" xfId="5339"/>
    <cellStyle name="Dziesiętny 3 3 2 2 2 2 3" xfId="991"/>
    <cellStyle name="Dziesiętny 3 3 2 2 2 2 3 2" xfId="2136"/>
    <cellStyle name="Dziesiętny 3 3 2 2 2 2 3 2 2" xfId="6865"/>
    <cellStyle name="Dziesiętny 3 3 2 2 2 2 3 3" xfId="3356"/>
    <cellStyle name="Dziesiętny 3 3 2 2 2 2 3 3 2" xfId="8083"/>
    <cellStyle name="Dziesiętny 3 3 2 2 2 2 3 4" xfId="4501"/>
    <cellStyle name="Dziesiętny 3 3 2 2 2 2 3 4 2" xfId="9228"/>
    <cellStyle name="Dziesiętny 3 3 2 2 2 2 3 5" xfId="5720"/>
    <cellStyle name="Dziesiętny 3 3 2 2 2 2 4" xfId="1373"/>
    <cellStyle name="Dziesiętny 3 3 2 2 2 2 4 2" xfId="6102"/>
    <cellStyle name="Dziesiętny 3 3 2 2 2 2 5" xfId="2593"/>
    <cellStyle name="Dziesiętny 3 3 2 2 2 2 5 2" xfId="7320"/>
    <cellStyle name="Dziesiętny 3 3 2 2 2 2 6" xfId="3738"/>
    <cellStyle name="Dziesiętny 3 3 2 2 2 2 6 2" xfId="8465"/>
    <cellStyle name="Dziesiętny 3 3 2 2 2 2 7" xfId="4957"/>
    <cellStyle name="Dziesiętny 3 3 2 2 2 3" xfId="355"/>
    <cellStyle name="Dziesiętny 3 3 2 2 2 3 2" xfId="737"/>
    <cellStyle name="Dziesiętny 3 3 2 2 2 3 2 2" xfId="1882"/>
    <cellStyle name="Dziesiętny 3 3 2 2 2 3 2 2 2" xfId="6611"/>
    <cellStyle name="Dziesiętny 3 3 2 2 2 3 2 3" xfId="3102"/>
    <cellStyle name="Dziesiętny 3 3 2 2 2 3 2 3 2" xfId="7829"/>
    <cellStyle name="Dziesiętny 3 3 2 2 2 3 2 4" xfId="4247"/>
    <cellStyle name="Dziesiętny 3 3 2 2 2 3 2 4 2" xfId="8974"/>
    <cellStyle name="Dziesiętny 3 3 2 2 2 3 2 5" xfId="5466"/>
    <cellStyle name="Dziesiętny 3 3 2 2 2 3 3" xfId="1118"/>
    <cellStyle name="Dziesiętny 3 3 2 2 2 3 3 2" xfId="2263"/>
    <cellStyle name="Dziesiętny 3 3 2 2 2 3 3 2 2" xfId="6992"/>
    <cellStyle name="Dziesiętny 3 3 2 2 2 3 3 3" xfId="3483"/>
    <cellStyle name="Dziesiętny 3 3 2 2 2 3 3 3 2" xfId="8210"/>
    <cellStyle name="Dziesiętny 3 3 2 2 2 3 3 4" xfId="4628"/>
    <cellStyle name="Dziesiętny 3 3 2 2 2 3 3 4 2" xfId="9355"/>
    <cellStyle name="Dziesiętny 3 3 2 2 2 3 3 5" xfId="5847"/>
    <cellStyle name="Dziesiętny 3 3 2 2 2 3 4" xfId="1500"/>
    <cellStyle name="Dziesiętny 3 3 2 2 2 3 4 2" xfId="6229"/>
    <cellStyle name="Dziesiętny 3 3 2 2 2 3 5" xfId="2720"/>
    <cellStyle name="Dziesiętny 3 3 2 2 2 3 5 2" xfId="7447"/>
    <cellStyle name="Dziesiętny 3 3 2 2 2 3 6" xfId="3865"/>
    <cellStyle name="Dziesiętny 3 3 2 2 2 3 6 2" xfId="8592"/>
    <cellStyle name="Dziesiętny 3 3 2 2 2 3 7" xfId="5084"/>
    <cellStyle name="Dziesiętny 3 3 2 2 2 4" xfId="483"/>
    <cellStyle name="Dziesiętny 3 3 2 2 2 4 2" xfId="1628"/>
    <cellStyle name="Dziesiętny 3 3 2 2 2 4 2 2" xfId="6357"/>
    <cellStyle name="Dziesiętny 3 3 2 2 2 4 3" xfId="2848"/>
    <cellStyle name="Dziesiętny 3 3 2 2 2 4 3 2" xfId="7575"/>
    <cellStyle name="Dziesiętny 3 3 2 2 2 4 4" xfId="3993"/>
    <cellStyle name="Dziesiętny 3 3 2 2 2 4 4 2" xfId="8720"/>
    <cellStyle name="Dziesiętny 3 3 2 2 2 4 5" xfId="5212"/>
    <cellStyle name="Dziesiętny 3 3 2 2 2 5" xfId="864"/>
    <cellStyle name="Dziesiętny 3 3 2 2 2 5 2" xfId="2009"/>
    <cellStyle name="Dziesiętny 3 3 2 2 2 5 2 2" xfId="6738"/>
    <cellStyle name="Dziesiętny 3 3 2 2 2 5 3" xfId="3229"/>
    <cellStyle name="Dziesiętny 3 3 2 2 2 5 3 2" xfId="7956"/>
    <cellStyle name="Dziesiętny 3 3 2 2 2 5 4" xfId="4374"/>
    <cellStyle name="Dziesiętny 3 3 2 2 2 5 4 2" xfId="9101"/>
    <cellStyle name="Dziesiętny 3 3 2 2 2 5 5" xfId="5593"/>
    <cellStyle name="Dziesiętny 3 3 2 2 2 6" xfId="1246"/>
    <cellStyle name="Dziesiętny 3 3 2 2 2 6 2" xfId="5975"/>
    <cellStyle name="Dziesiętny 3 3 2 2 2 7" xfId="2466"/>
    <cellStyle name="Dziesiętny 3 3 2 2 2 7 2" xfId="7193"/>
    <cellStyle name="Dziesiętny 3 3 2 2 2 8" xfId="3611"/>
    <cellStyle name="Dziesiętny 3 3 2 2 2 8 2" xfId="8338"/>
    <cellStyle name="Dziesiętny 3 3 2 2 2 9" xfId="4830"/>
    <cellStyle name="Dziesiętny 3 3 2 2 3" xfId="138"/>
    <cellStyle name="Dziesiętny 3 3 2 2 3 2" xfId="268"/>
    <cellStyle name="Dziesiętny 3 3 2 2 3 2 2" xfId="651"/>
    <cellStyle name="Dziesiętny 3 3 2 2 3 2 2 2" xfId="1796"/>
    <cellStyle name="Dziesiętny 3 3 2 2 3 2 2 2 2" xfId="6525"/>
    <cellStyle name="Dziesiętny 3 3 2 2 3 2 2 3" xfId="3016"/>
    <cellStyle name="Dziesiętny 3 3 2 2 3 2 2 3 2" xfId="7743"/>
    <cellStyle name="Dziesiętny 3 3 2 2 3 2 2 4" xfId="4161"/>
    <cellStyle name="Dziesiętny 3 3 2 2 3 2 2 4 2" xfId="8888"/>
    <cellStyle name="Dziesiętny 3 3 2 2 3 2 2 5" xfId="5380"/>
    <cellStyle name="Dziesiętny 3 3 2 2 3 2 3" xfId="1032"/>
    <cellStyle name="Dziesiętny 3 3 2 2 3 2 3 2" xfId="2177"/>
    <cellStyle name="Dziesiętny 3 3 2 2 3 2 3 2 2" xfId="6906"/>
    <cellStyle name="Dziesiętny 3 3 2 2 3 2 3 3" xfId="3397"/>
    <cellStyle name="Dziesiętny 3 3 2 2 3 2 3 3 2" xfId="8124"/>
    <cellStyle name="Dziesiętny 3 3 2 2 3 2 3 4" xfId="4542"/>
    <cellStyle name="Dziesiętny 3 3 2 2 3 2 3 4 2" xfId="9269"/>
    <cellStyle name="Dziesiętny 3 3 2 2 3 2 3 5" xfId="5761"/>
    <cellStyle name="Dziesiętny 3 3 2 2 3 2 4" xfId="1414"/>
    <cellStyle name="Dziesiętny 3 3 2 2 3 2 4 2" xfId="6143"/>
    <cellStyle name="Dziesiętny 3 3 2 2 3 2 5" xfId="2634"/>
    <cellStyle name="Dziesiętny 3 3 2 2 3 2 5 2" xfId="7361"/>
    <cellStyle name="Dziesiętny 3 3 2 2 3 2 6" xfId="3779"/>
    <cellStyle name="Dziesiętny 3 3 2 2 3 2 6 2" xfId="8506"/>
    <cellStyle name="Dziesiętny 3 3 2 2 3 2 7" xfId="4998"/>
    <cellStyle name="Dziesiętny 3 3 2 2 3 3" xfId="396"/>
    <cellStyle name="Dziesiętny 3 3 2 2 3 3 2" xfId="778"/>
    <cellStyle name="Dziesiętny 3 3 2 2 3 3 2 2" xfId="1923"/>
    <cellStyle name="Dziesiętny 3 3 2 2 3 3 2 2 2" xfId="6652"/>
    <cellStyle name="Dziesiętny 3 3 2 2 3 3 2 3" xfId="3143"/>
    <cellStyle name="Dziesiętny 3 3 2 2 3 3 2 3 2" xfId="7870"/>
    <cellStyle name="Dziesiętny 3 3 2 2 3 3 2 4" xfId="4288"/>
    <cellStyle name="Dziesiętny 3 3 2 2 3 3 2 4 2" xfId="9015"/>
    <cellStyle name="Dziesiętny 3 3 2 2 3 3 2 5" xfId="5507"/>
    <cellStyle name="Dziesiętny 3 3 2 2 3 3 3" xfId="1159"/>
    <cellStyle name="Dziesiętny 3 3 2 2 3 3 3 2" xfId="2304"/>
    <cellStyle name="Dziesiętny 3 3 2 2 3 3 3 2 2" xfId="7033"/>
    <cellStyle name="Dziesiętny 3 3 2 2 3 3 3 3" xfId="3524"/>
    <cellStyle name="Dziesiętny 3 3 2 2 3 3 3 3 2" xfId="8251"/>
    <cellStyle name="Dziesiętny 3 3 2 2 3 3 3 4" xfId="4669"/>
    <cellStyle name="Dziesiętny 3 3 2 2 3 3 3 4 2" xfId="9396"/>
    <cellStyle name="Dziesiętny 3 3 2 2 3 3 3 5" xfId="5888"/>
    <cellStyle name="Dziesiętny 3 3 2 2 3 3 4" xfId="1541"/>
    <cellStyle name="Dziesiętny 3 3 2 2 3 3 4 2" xfId="6270"/>
    <cellStyle name="Dziesiętny 3 3 2 2 3 3 5" xfId="2761"/>
    <cellStyle name="Dziesiętny 3 3 2 2 3 3 5 2" xfId="7488"/>
    <cellStyle name="Dziesiętny 3 3 2 2 3 3 6" xfId="3906"/>
    <cellStyle name="Dziesiętny 3 3 2 2 3 3 6 2" xfId="8633"/>
    <cellStyle name="Dziesiętny 3 3 2 2 3 3 7" xfId="5125"/>
    <cellStyle name="Dziesiętny 3 3 2 2 3 4" xfId="524"/>
    <cellStyle name="Dziesiętny 3 3 2 2 3 4 2" xfId="1669"/>
    <cellStyle name="Dziesiętny 3 3 2 2 3 4 2 2" xfId="6398"/>
    <cellStyle name="Dziesiętny 3 3 2 2 3 4 3" xfId="2889"/>
    <cellStyle name="Dziesiętny 3 3 2 2 3 4 3 2" xfId="7616"/>
    <cellStyle name="Dziesiętny 3 3 2 2 3 4 4" xfId="4034"/>
    <cellStyle name="Dziesiętny 3 3 2 2 3 4 4 2" xfId="8761"/>
    <cellStyle name="Dziesiętny 3 3 2 2 3 4 5" xfId="5253"/>
    <cellStyle name="Dziesiętny 3 3 2 2 3 5" xfId="905"/>
    <cellStyle name="Dziesiętny 3 3 2 2 3 5 2" xfId="2050"/>
    <cellStyle name="Dziesiętny 3 3 2 2 3 5 2 2" xfId="6779"/>
    <cellStyle name="Dziesiętny 3 3 2 2 3 5 3" xfId="3270"/>
    <cellStyle name="Dziesiętny 3 3 2 2 3 5 3 2" xfId="7997"/>
    <cellStyle name="Dziesiętny 3 3 2 2 3 5 4" xfId="4415"/>
    <cellStyle name="Dziesiętny 3 3 2 2 3 5 4 2" xfId="9142"/>
    <cellStyle name="Dziesiętny 3 3 2 2 3 5 5" xfId="5634"/>
    <cellStyle name="Dziesiętny 3 3 2 2 3 6" xfId="1287"/>
    <cellStyle name="Dziesiętny 3 3 2 2 3 6 2" xfId="6016"/>
    <cellStyle name="Dziesiętny 3 3 2 2 3 7" xfId="2507"/>
    <cellStyle name="Dziesiętny 3 3 2 2 3 7 2" xfId="7234"/>
    <cellStyle name="Dziesiętny 3 3 2 2 3 8" xfId="3652"/>
    <cellStyle name="Dziesiętny 3 3 2 2 3 8 2" xfId="8379"/>
    <cellStyle name="Dziesiętny 3 3 2 2 3 9" xfId="4871"/>
    <cellStyle name="Dziesiętny 3 3 2 2 4" xfId="186"/>
    <cellStyle name="Dziesiętny 3 3 2 2 4 2" xfId="569"/>
    <cellStyle name="Dziesiętny 3 3 2 2 4 2 2" xfId="1714"/>
    <cellStyle name="Dziesiętny 3 3 2 2 4 2 2 2" xfId="6443"/>
    <cellStyle name="Dziesiętny 3 3 2 2 4 2 3" xfId="2934"/>
    <cellStyle name="Dziesiętny 3 3 2 2 4 2 3 2" xfId="7661"/>
    <cellStyle name="Dziesiętny 3 3 2 2 4 2 4" xfId="4079"/>
    <cellStyle name="Dziesiętny 3 3 2 2 4 2 4 2" xfId="8806"/>
    <cellStyle name="Dziesiętny 3 3 2 2 4 2 5" xfId="5298"/>
    <cellStyle name="Dziesiętny 3 3 2 2 4 3" xfId="950"/>
    <cellStyle name="Dziesiętny 3 3 2 2 4 3 2" xfId="2095"/>
    <cellStyle name="Dziesiętny 3 3 2 2 4 3 2 2" xfId="6824"/>
    <cellStyle name="Dziesiętny 3 3 2 2 4 3 3" xfId="3315"/>
    <cellStyle name="Dziesiętny 3 3 2 2 4 3 3 2" xfId="8042"/>
    <cellStyle name="Dziesiętny 3 3 2 2 4 3 4" xfId="4460"/>
    <cellStyle name="Dziesiętny 3 3 2 2 4 3 4 2" xfId="9187"/>
    <cellStyle name="Dziesiętny 3 3 2 2 4 3 5" xfId="5679"/>
    <cellStyle name="Dziesiętny 3 3 2 2 4 4" xfId="1332"/>
    <cellStyle name="Dziesiętny 3 3 2 2 4 4 2" xfId="6061"/>
    <cellStyle name="Dziesiętny 3 3 2 2 4 5" xfId="2552"/>
    <cellStyle name="Dziesiętny 3 3 2 2 4 5 2" xfId="7279"/>
    <cellStyle name="Dziesiętny 3 3 2 2 4 6" xfId="3697"/>
    <cellStyle name="Dziesiętny 3 3 2 2 4 6 2" xfId="8424"/>
    <cellStyle name="Dziesiętny 3 3 2 2 4 7" xfId="4916"/>
    <cellStyle name="Dziesiętny 3 3 2 2 5" xfId="314"/>
    <cellStyle name="Dziesiętny 3 3 2 2 5 2" xfId="696"/>
    <cellStyle name="Dziesiętny 3 3 2 2 5 2 2" xfId="1841"/>
    <cellStyle name="Dziesiętny 3 3 2 2 5 2 2 2" xfId="6570"/>
    <cellStyle name="Dziesiętny 3 3 2 2 5 2 3" xfId="3061"/>
    <cellStyle name="Dziesiętny 3 3 2 2 5 2 3 2" xfId="7788"/>
    <cellStyle name="Dziesiętny 3 3 2 2 5 2 4" xfId="4206"/>
    <cellStyle name="Dziesiętny 3 3 2 2 5 2 4 2" xfId="8933"/>
    <cellStyle name="Dziesiętny 3 3 2 2 5 2 5" xfId="5425"/>
    <cellStyle name="Dziesiętny 3 3 2 2 5 3" xfId="1077"/>
    <cellStyle name="Dziesiętny 3 3 2 2 5 3 2" xfId="2222"/>
    <cellStyle name="Dziesiętny 3 3 2 2 5 3 2 2" xfId="6951"/>
    <cellStyle name="Dziesiętny 3 3 2 2 5 3 3" xfId="3442"/>
    <cellStyle name="Dziesiętny 3 3 2 2 5 3 3 2" xfId="8169"/>
    <cellStyle name="Dziesiętny 3 3 2 2 5 3 4" xfId="4587"/>
    <cellStyle name="Dziesiętny 3 3 2 2 5 3 4 2" xfId="9314"/>
    <cellStyle name="Dziesiętny 3 3 2 2 5 3 5" xfId="5806"/>
    <cellStyle name="Dziesiętny 3 3 2 2 5 4" xfId="1459"/>
    <cellStyle name="Dziesiętny 3 3 2 2 5 4 2" xfId="6188"/>
    <cellStyle name="Dziesiętny 3 3 2 2 5 5" xfId="2679"/>
    <cellStyle name="Dziesiętny 3 3 2 2 5 5 2" xfId="7406"/>
    <cellStyle name="Dziesiętny 3 3 2 2 5 6" xfId="3824"/>
    <cellStyle name="Dziesiętny 3 3 2 2 5 6 2" xfId="8551"/>
    <cellStyle name="Dziesiętny 3 3 2 2 5 7" xfId="5043"/>
    <cellStyle name="Dziesiętny 3 3 2 2 6" xfId="442"/>
    <cellStyle name="Dziesiętny 3 3 2 2 6 2" xfId="1587"/>
    <cellStyle name="Dziesiętny 3 3 2 2 6 2 2" xfId="6316"/>
    <cellStyle name="Dziesiętny 3 3 2 2 6 3" xfId="2807"/>
    <cellStyle name="Dziesiętny 3 3 2 2 6 3 2" xfId="7534"/>
    <cellStyle name="Dziesiętny 3 3 2 2 6 4" xfId="3952"/>
    <cellStyle name="Dziesiętny 3 3 2 2 6 4 2" xfId="8679"/>
    <cellStyle name="Dziesiętny 3 3 2 2 6 5" xfId="5171"/>
    <cellStyle name="Dziesiętny 3 3 2 2 7" xfId="823"/>
    <cellStyle name="Dziesiętny 3 3 2 2 7 2" xfId="1968"/>
    <cellStyle name="Dziesiętny 3 3 2 2 7 2 2" xfId="6697"/>
    <cellStyle name="Dziesiętny 3 3 2 2 7 3" xfId="3188"/>
    <cellStyle name="Dziesiętny 3 3 2 2 7 3 2" xfId="7915"/>
    <cellStyle name="Dziesiętny 3 3 2 2 7 4" xfId="4333"/>
    <cellStyle name="Dziesiętny 3 3 2 2 7 4 2" xfId="9060"/>
    <cellStyle name="Dziesiętny 3 3 2 2 7 5" xfId="5552"/>
    <cellStyle name="Dziesiętny 3 3 2 2 8" xfId="2358"/>
    <cellStyle name="Dziesiętny 3 3 2 2 8 2" xfId="4723"/>
    <cellStyle name="Dziesiętny 3 3 2 2 8 2 2" xfId="9450"/>
    <cellStyle name="Dziesiętny 3 3 2 2 8 3" xfId="7087"/>
    <cellStyle name="Dziesiętny 3 3 2 2 9" xfId="1205"/>
    <cellStyle name="Dziesiętny 3 3 2 2 9 2" xfId="5934"/>
    <cellStyle name="Dziesiętny 3 3 2 3" xfId="77"/>
    <cellStyle name="Dziesiętny 3 3 2 3 2" xfId="207"/>
    <cellStyle name="Dziesiętny 3 3 2 3 2 2" xfId="590"/>
    <cellStyle name="Dziesiętny 3 3 2 3 2 2 2" xfId="1735"/>
    <cellStyle name="Dziesiętny 3 3 2 3 2 2 2 2" xfId="6464"/>
    <cellStyle name="Dziesiętny 3 3 2 3 2 2 3" xfId="2955"/>
    <cellStyle name="Dziesiętny 3 3 2 3 2 2 3 2" xfId="7682"/>
    <cellStyle name="Dziesiętny 3 3 2 3 2 2 4" xfId="4100"/>
    <cellStyle name="Dziesiętny 3 3 2 3 2 2 4 2" xfId="8827"/>
    <cellStyle name="Dziesiętny 3 3 2 3 2 2 5" xfId="5319"/>
    <cellStyle name="Dziesiętny 3 3 2 3 2 3" xfId="971"/>
    <cellStyle name="Dziesiętny 3 3 2 3 2 3 2" xfId="2116"/>
    <cellStyle name="Dziesiętny 3 3 2 3 2 3 2 2" xfId="6845"/>
    <cellStyle name="Dziesiętny 3 3 2 3 2 3 3" xfId="3336"/>
    <cellStyle name="Dziesiętny 3 3 2 3 2 3 3 2" xfId="8063"/>
    <cellStyle name="Dziesiętny 3 3 2 3 2 3 4" xfId="4481"/>
    <cellStyle name="Dziesiętny 3 3 2 3 2 3 4 2" xfId="9208"/>
    <cellStyle name="Dziesiętny 3 3 2 3 2 3 5" xfId="5700"/>
    <cellStyle name="Dziesiętny 3 3 2 3 2 4" xfId="1353"/>
    <cellStyle name="Dziesiętny 3 3 2 3 2 4 2" xfId="6082"/>
    <cellStyle name="Dziesiętny 3 3 2 3 2 5" xfId="2573"/>
    <cellStyle name="Dziesiętny 3 3 2 3 2 5 2" xfId="7300"/>
    <cellStyle name="Dziesiętny 3 3 2 3 2 6" xfId="3718"/>
    <cellStyle name="Dziesiętny 3 3 2 3 2 6 2" xfId="8445"/>
    <cellStyle name="Dziesiętny 3 3 2 3 2 7" xfId="4937"/>
    <cellStyle name="Dziesiętny 3 3 2 3 3" xfId="335"/>
    <cellStyle name="Dziesiętny 3 3 2 3 3 2" xfId="717"/>
    <cellStyle name="Dziesiętny 3 3 2 3 3 2 2" xfId="1862"/>
    <cellStyle name="Dziesiętny 3 3 2 3 3 2 2 2" xfId="6591"/>
    <cellStyle name="Dziesiętny 3 3 2 3 3 2 3" xfId="3082"/>
    <cellStyle name="Dziesiętny 3 3 2 3 3 2 3 2" xfId="7809"/>
    <cellStyle name="Dziesiętny 3 3 2 3 3 2 4" xfId="4227"/>
    <cellStyle name="Dziesiętny 3 3 2 3 3 2 4 2" xfId="8954"/>
    <cellStyle name="Dziesiętny 3 3 2 3 3 2 5" xfId="5446"/>
    <cellStyle name="Dziesiętny 3 3 2 3 3 3" xfId="1098"/>
    <cellStyle name="Dziesiętny 3 3 2 3 3 3 2" xfId="2243"/>
    <cellStyle name="Dziesiętny 3 3 2 3 3 3 2 2" xfId="6972"/>
    <cellStyle name="Dziesiętny 3 3 2 3 3 3 3" xfId="3463"/>
    <cellStyle name="Dziesiętny 3 3 2 3 3 3 3 2" xfId="8190"/>
    <cellStyle name="Dziesiętny 3 3 2 3 3 3 4" xfId="4608"/>
    <cellStyle name="Dziesiętny 3 3 2 3 3 3 4 2" xfId="9335"/>
    <cellStyle name="Dziesiętny 3 3 2 3 3 3 5" xfId="5827"/>
    <cellStyle name="Dziesiętny 3 3 2 3 3 4" xfId="1480"/>
    <cellStyle name="Dziesiętny 3 3 2 3 3 4 2" xfId="6209"/>
    <cellStyle name="Dziesiętny 3 3 2 3 3 5" xfId="2700"/>
    <cellStyle name="Dziesiętny 3 3 2 3 3 5 2" xfId="7427"/>
    <cellStyle name="Dziesiętny 3 3 2 3 3 6" xfId="3845"/>
    <cellStyle name="Dziesiętny 3 3 2 3 3 6 2" xfId="8572"/>
    <cellStyle name="Dziesiętny 3 3 2 3 3 7" xfId="5064"/>
    <cellStyle name="Dziesiętny 3 3 2 3 4" xfId="463"/>
    <cellStyle name="Dziesiętny 3 3 2 3 4 2" xfId="1608"/>
    <cellStyle name="Dziesiętny 3 3 2 3 4 2 2" xfId="6337"/>
    <cellStyle name="Dziesiętny 3 3 2 3 4 3" xfId="2828"/>
    <cellStyle name="Dziesiętny 3 3 2 3 4 3 2" xfId="7555"/>
    <cellStyle name="Dziesiętny 3 3 2 3 4 4" xfId="3973"/>
    <cellStyle name="Dziesiętny 3 3 2 3 4 4 2" xfId="8700"/>
    <cellStyle name="Dziesiętny 3 3 2 3 4 5" xfId="5192"/>
    <cellStyle name="Dziesiętny 3 3 2 3 5" xfId="844"/>
    <cellStyle name="Dziesiętny 3 3 2 3 5 2" xfId="1989"/>
    <cellStyle name="Dziesiętny 3 3 2 3 5 2 2" xfId="6718"/>
    <cellStyle name="Dziesiętny 3 3 2 3 5 3" xfId="3209"/>
    <cellStyle name="Dziesiętny 3 3 2 3 5 3 2" xfId="7936"/>
    <cellStyle name="Dziesiętny 3 3 2 3 5 4" xfId="4354"/>
    <cellStyle name="Dziesiętny 3 3 2 3 5 4 2" xfId="9081"/>
    <cellStyle name="Dziesiętny 3 3 2 3 5 5" xfId="5573"/>
    <cellStyle name="Dziesiętny 3 3 2 3 6" xfId="1226"/>
    <cellStyle name="Dziesiętny 3 3 2 3 6 2" xfId="5955"/>
    <cellStyle name="Dziesiętny 3 3 2 3 7" xfId="2446"/>
    <cellStyle name="Dziesiętny 3 3 2 3 7 2" xfId="7173"/>
    <cellStyle name="Dziesiętny 3 3 2 3 8" xfId="3591"/>
    <cellStyle name="Dziesiętny 3 3 2 3 8 2" xfId="8318"/>
    <cellStyle name="Dziesiętny 3 3 2 3 9" xfId="4810"/>
    <cellStyle name="Dziesiętny 3 3 2 4" xfId="118"/>
    <cellStyle name="Dziesiętny 3 3 2 4 2" xfId="248"/>
    <cellStyle name="Dziesiętny 3 3 2 4 2 2" xfId="631"/>
    <cellStyle name="Dziesiętny 3 3 2 4 2 2 2" xfId="1776"/>
    <cellStyle name="Dziesiętny 3 3 2 4 2 2 2 2" xfId="6505"/>
    <cellStyle name="Dziesiętny 3 3 2 4 2 2 3" xfId="2996"/>
    <cellStyle name="Dziesiętny 3 3 2 4 2 2 3 2" xfId="7723"/>
    <cellStyle name="Dziesiętny 3 3 2 4 2 2 4" xfId="4141"/>
    <cellStyle name="Dziesiętny 3 3 2 4 2 2 4 2" xfId="8868"/>
    <cellStyle name="Dziesiętny 3 3 2 4 2 2 5" xfId="5360"/>
    <cellStyle name="Dziesiętny 3 3 2 4 2 3" xfId="1012"/>
    <cellStyle name="Dziesiętny 3 3 2 4 2 3 2" xfId="2157"/>
    <cellStyle name="Dziesiętny 3 3 2 4 2 3 2 2" xfId="6886"/>
    <cellStyle name="Dziesiętny 3 3 2 4 2 3 3" xfId="3377"/>
    <cellStyle name="Dziesiętny 3 3 2 4 2 3 3 2" xfId="8104"/>
    <cellStyle name="Dziesiętny 3 3 2 4 2 3 4" xfId="4522"/>
    <cellStyle name="Dziesiętny 3 3 2 4 2 3 4 2" xfId="9249"/>
    <cellStyle name="Dziesiętny 3 3 2 4 2 3 5" xfId="5741"/>
    <cellStyle name="Dziesiętny 3 3 2 4 2 4" xfId="1394"/>
    <cellStyle name="Dziesiętny 3 3 2 4 2 4 2" xfId="6123"/>
    <cellStyle name="Dziesiętny 3 3 2 4 2 5" xfId="2614"/>
    <cellStyle name="Dziesiętny 3 3 2 4 2 5 2" xfId="7341"/>
    <cellStyle name="Dziesiętny 3 3 2 4 2 6" xfId="3759"/>
    <cellStyle name="Dziesiętny 3 3 2 4 2 6 2" xfId="8486"/>
    <cellStyle name="Dziesiętny 3 3 2 4 2 7" xfId="4978"/>
    <cellStyle name="Dziesiętny 3 3 2 4 3" xfId="376"/>
    <cellStyle name="Dziesiętny 3 3 2 4 3 2" xfId="758"/>
    <cellStyle name="Dziesiętny 3 3 2 4 3 2 2" xfId="1903"/>
    <cellStyle name="Dziesiętny 3 3 2 4 3 2 2 2" xfId="6632"/>
    <cellStyle name="Dziesiętny 3 3 2 4 3 2 3" xfId="3123"/>
    <cellStyle name="Dziesiętny 3 3 2 4 3 2 3 2" xfId="7850"/>
    <cellStyle name="Dziesiętny 3 3 2 4 3 2 4" xfId="4268"/>
    <cellStyle name="Dziesiętny 3 3 2 4 3 2 4 2" xfId="8995"/>
    <cellStyle name="Dziesiętny 3 3 2 4 3 2 5" xfId="5487"/>
    <cellStyle name="Dziesiętny 3 3 2 4 3 3" xfId="1139"/>
    <cellStyle name="Dziesiętny 3 3 2 4 3 3 2" xfId="2284"/>
    <cellStyle name="Dziesiętny 3 3 2 4 3 3 2 2" xfId="7013"/>
    <cellStyle name="Dziesiętny 3 3 2 4 3 3 3" xfId="3504"/>
    <cellStyle name="Dziesiętny 3 3 2 4 3 3 3 2" xfId="8231"/>
    <cellStyle name="Dziesiętny 3 3 2 4 3 3 4" xfId="4649"/>
    <cellStyle name="Dziesiętny 3 3 2 4 3 3 4 2" xfId="9376"/>
    <cellStyle name="Dziesiętny 3 3 2 4 3 3 5" xfId="5868"/>
    <cellStyle name="Dziesiętny 3 3 2 4 3 4" xfId="1521"/>
    <cellStyle name="Dziesiętny 3 3 2 4 3 4 2" xfId="6250"/>
    <cellStyle name="Dziesiętny 3 3 2 4 3 5" xfId="2741"/>
    <cellStyle name="Dziesiętny 3 3 2 4 3 5 2" xfId="7468"/>
    <cellStyle name="Dziesiętny 3 3 2 4 3 6" xfId="3886"/>
    <cellStyle name="Dziesiętny 3 3 2 4 3 6 2" xfId="8613"/>
    <cellStyle name="Dziesiętny 3 3 2 4 3 7" xfId="5105"/>
    <cellStyle name="Dziesiętny 3 3 2 4 4" xfId="504"/>
    <cellStyle name="Dziesiętny 3 3 2 4 4 2" xfId="1649"/>
    <cellStyle name="Dziesiętny 3 3 2 4 4 2 2" xfId="6378"/>
    <cellStyle name="Dziesiętny 3 3 2 4 4 3" xfId="2869"/>
    <cellStyle name="Dziesiętny 3 3 2 4 4 3 2" xfId="7596"/>
    <cellStyle name="Dziesiętny 3 3 2 4 4 4" xfId="4014"/>
    <cellStyle name="Dziesiętny 3 3 2 4 4 4 2" xfId="8741"/>
    <cellStyle name="Dziesiętny 3 3 2 4 4 5" xfId="5233"/>
    <cellStyle name="Dziesiętny 3 3 2 4 5" xfId="885"/>
    <cellStyle name="Dziesiętny 3 3 2 4 5 2" xfId="2030"/>
    <cellStyle name="Dziesiętny 3 3 2 4 5 2 2" xfId="6759"/>
    <cellStyle name="Dziesiętny 3 3 2 4 5 3" xfId="3250"/>
    <cellStyle name="Dziesiętny 3 3 2 4 5 3 2" xfId="7977"/>
    <cellStyle name="Dziesiętny 3 3 2 4 5 4" xfId="4395"/>
    <cellStyle name="Dziesiętny 3 3 2 4 5 4 2" xfId="9122"/>
    <cellStyle name="Dziesiętny 3 3 2 4 5 5" xfId="5614"/>
    <cellStyle name="Dziesiętny 3 3 2 4 6" xfId="1267"/>
    <cellStyle name="Dziesiętny 3 3 2 4 6 2" xfId="5996"/>
    <cellStyle name="Dziesiętny 3 3 2 4 7" xfId="2487"/>
    <cellStyle name="Dziesiętny 3 3 2 4 7 2" xfId="7214"/>
    <cellStyle name="Dziesiętny 3 3 2 4 8" xfId="3632"/>
    <cellStyle name="Dziesiętny 3 3 2 4 8 2" xfId="8359"/>
    <cellStyle name="Dziesiętny 3 3 2 4 9" xfId="4851"/>
    <cellStyle name="Dziesiętny 3 3 2 5" xfId="166"/>
    <cellStyle name="Dziesiętny 3 3 2 5 2" xfId="549"/>
    <cellStyle name="Dziesiętny 3 3 2 5 2 2" xfId="1694"/>
    <cellStyle name="Dziesiętny 3 3 2 5 2 2 2" xfId="6423"/>
    <cellStyle name="Dziesiętny 3 3 2 5 2 3" xfId="2914"/>
    <cellStyle name="Dziesiętny 3 3 2 5 2 3 2" xfId="7641"/>
    <cellStyle name="Dziesiętny 3 3 2 5 2 4" xfId="4059"/>
    <cellStyle name="Dziesiętny 3 3 2 5 2 4 2" xfId="8786"/>
    <cellStyle name="Dziesiętny 3 3 2 5 2 5" xfId="5278"/>
    <cellStyle name="Dziesiętny 3 3 2 5 3" xfId="930"/>
    <cellStyle name="Dziesiętny 3 3 2 5 3 2" xfId="2075"/>
    <cellStyle name="Dziesiętny 3 3 2 5 3 2 2" xfId="6804"/>
    <cellStyle name="Dziesiętny 3 3 2 5 3 3" xfId="3295"/>
    <cellStyle name="Dziesiętny 3 3 2 5 3 3 2" xfId="8022"/>
    <cellStyle name="Dziesiętny 3 3 2 5 3 4" xfId="4440"/>
    <cellStyle name="Dziesiętny 3 3 2 5 3 4 2" xfId="9167"/>
    <cellStyle name="Dziesiętny 3 3 2 5 3 5" xfId="5659"/>
    <cellStyle name="Dziesiętny 3 3 2 5 4" xfId="1312"/>
    <cellStyle name="Dziesiętny 3 3 2 5 4 2" xfId="6041"/>
    <cellStyle name="Dziesiętny 3 3 2 5 5" xfId="2532"/>
    <cellStyle name="Dziesiętny 3 3 2 5 5 2" xfId="7259"/>
    <cellStyle name="Dziesiętny 3 3 2 5 6" xfId="3677"/>
    <cellStyle name="Dziesiętny 3 3 2 5 6 2" xfId="8404"/>
    <cellStyle name="Dziesiętny 3 3 2 5 7" xfId="4896"/>
    <cellStyle name="Dziesiętny 3 3 2 6" xfId="294"/>
    <cellStyle name="Dziesiętny 3 3 2 6 2" xfId="676"/>
    <cellStyle name="Dziesiętny 3 3 2 6 2 2" xfId="1821"/>
    <cellStyle name="Dziesiętny 3 3 2 6 2 2 2" xfId="6550"/>
    <cellStyle name="Dziesiętny 3 3 2 6 2 3" xfId="3041"/>
    <cellStyle name="Dziesiętny 3 3 2 6 2 3 2" xfId="7768"/>
    <cellStyle name="Dziesiętny 3 3 2 6 2 4" xfId="4186"/>
    <cellStyle name="Dziesiętny 3 3 2 6 2 4 2" xfId="8913"/>
    <cellStyle name="Dziesiętny 3 3 2 6 2 5" xfId="5405"/>
    <cellStyle name="Dziesiętny 3 3 2 6 3" xfId="1057"/>
    <cellStyle name="Dziesiętny 3 3 2 6 3 2" xfId="2202"/>
    <cellStyle name="Dziesiętny 3 3 2 6 3 2 2" xfId="6931"/>
    <cellStyle name="Dziesiętny 3 3 2 6 3 3" xfId="3422"/>
    <cellStyle name="Dziesiętny 3 3 2 6 3 3 2" xfId="8149"/>
    <cellStyle name="Dziesiętny 3 3 2 6 3 4" xfId="4567"/>
    <cellStyle name="Dziesiętny 3 3 2 6 3 4 2" xfId="9294"/>
    <cellStyle name="Dziesiętny 3 3 2 6 3 5" xfId="5786"/>
    <cellStyle name="Dziesiętny 3 3 2 6 4" xfId="1439"/>
    <cellStyle name="Dziesiętny 3 3 2 6 4 2" xfId="6168"/>
    <cellStyle name="Dziesiętny 3 3 2 6 5" xfId="2659"/>
    <cellStyle name="Dziesiętny 3 3 2 6 5 2" xfId="7386"/>
    <cellStyle name="Dziesiętny 3 3 2 6 6" xfId="3804"/>
    <cellStyle name="Dziesiętny 3 3 2 6 6 2" xfId="8531"/>
    <cellStyle name="Dziesiętny 3 3 2 6 7" xfId="5023"/>
    <cellStyle name="Dziesiętny 3 3 2 7" xfId="422"/>
    <cellStyle name="Dziesiętny 3 3 2 7 2" xfId="1567"/>
    <cellStyle name="Dziesiętny 3 3 2 7 2 2" xfId="6296"/>
    <cellStyle name="Dziesiętny 3 3 2 7 3" xfId="2787"/>
    <cellStyle name="Dziesiętny 3 3 2 7 3 2" xfId="7514"/>
    <cellStyle name="Dziesiętny 3 3 2 7 4" xfId="3932"/>
    <cellStyle name="Dziesiętny 3 3 2 7 4 2" xfId="8659"/>
    <cellStyle name="Dziesiętny 3 3 2 7 5" xfId="5151"/>
    <cellStyle name="Dziesiętny 3 3 2 8" xfId="803"/>
    <cellStyle name="Dziesiętny 3 3 2 8 2" xfId="1948"/>
    <cellStyle name="Dziesiętny 3 3 2 8 2 2" xfId="6677"/>
    <cellStyle name="Dziesiętny 3 3 2 8 3" xfId="3168"/>
    <cellStyle name="Dziesiętny 3 3 2 8 3 2" xfId="7895"/>
    <cellStyle name="Dziesiętny 3 3 2 8 4" xfId="4313"/>
    <cellStyle name="Dziesiętny 3 3 2 8 4 2" xfId="9040"/>
    <cellStyle name="Dziesiętny 3 3 2 8 5" xfId="5532"/>
    <cellStyle name="Dziesiętny 3 3 2 9" xfId="2357"/>
    <cellStyle name="Dziesiętny 3 3 2 9 2" xfId="4722"/>
    <cellStyle name="Dziesiętny 3 3 2 9 2 2" xfId="9449"/>
    <cellStyle name="Dziesiętny 3 3 2 9 3" xfId="7086"/>
    <cellStyle name="Dziesiętny 3 3 3" xfId="42"/>
    <cellStyle name="Dziesiętny 3 3 3 10" xfId="2415"/>
    <cellStyle name="Dziesiętny 3 3 3 10 2" xfId="7142"/>
    <cellStyle name="Dziesiętny 3 3 3 11" xfId="3560"/>
    <cellStyle name="Dziesiętny 3 3 3 11 2" xfId="8287"/>
    <cellStyle name="Dziesiętny 3 3 3 12" xfId="4779"/>
    <cellStyle name="Dziesiętny 3 3 3 2" xfId="87"/>
    <cellStyle name="Dziesiętny 3 3 3 2 10" xfId="4820"/>
    <cellStyle name="Dziesiętny 3 3 3 2 2" xfId="217"/>
    <cellStyle name="Dziesiętny 3 3 3 2 2 2" xfId="600"/>
    <cellStyle name="Dziesiętny 3 3 3 2 2 2 2" xfId="1745"/>
    <cellStyle name="Dziesiętny 3 3 3 2 2 2 2 2" xfId="6474"/>
    <cellStyle name="Dziesiętny 3 3 3 2 2 2 3" xfId="2965"/>
    <cellStyle name="Dziesiętny 3 3 3 2 2 2 3 2" xfId="7692"/>
    <cellStyle name="Dziesiętny 3 3 3 2 2 2 4" xfId="4110"/>
    <cellStyle name="Dziesiętny 3 3 3 2 2 2 4 2" xfId="8837"/>
    <cellStyle name="Dziesiętny 3 3 3 2 2 2 5" xfId="5329"/>
    <cellStyle name="Dziesiętny 3 3 3 2 2 3" xfId="981"/>
    <cellStyle name="Dziesiętny 3 3 3 2 2 3 2" xfId="2126"/>
    <cellStyle name="Dziesiętny 3 3 3 2 2 3 2 2" xfId="6855"/>
    <cellStyle name="Dziesiętny 3 3 3 2 2 3 3" xfId="3346"/>
    <cellStyle name="Dziesiętny 3 3 3 2 2 3 3 2" xfId="8073"/>
    <cellStyle name="Dziesiętny 3 3 3 2 2 3 4" xfId="4491"/>
    <cellStyle name="Dziesiętny 3 3 3 2 2 3 4 2" xfId="9218"/>
    <cellStyle name="Dziesiętny 3 3 3 2 2 3 5" xfId="5710"/>
    <cellStyle name="Dziesiętny 3 3 3 2 2 4" xfId="1363"/>
    <cellStyle name="Dziesiętny 3 3 3 2 2 4 2" xfId="6092"/>
    <cellStyle name="Dziesiętny 3 3 3 2 2 5" xfId="2583"/>
    <cellStyle name="Dziesiętny 3 3 3 2 2 5 2" xfId="7310"/>
    <cellStyle name="Dziesiętny 3 3 3 2 2 6" xfId="3728"/>
    <cellStyle name="Dziesiętny 3 3 3 2 2 6 2" xfId="8455"/>
    <cellStyle name="Dziesiętny 3 3 3 2 2 7" xfId="4947"/>
    <cellStyle name="Dziesiętny 3 3 3 2 3" xfId="345"/>
    <cellStyle name="Dziesiętny 3 3 3 2 3 2" xfId="727"/>
    <cellStyle name="Dziesiętny 3 3 3 2 3 2 2" xfId="1872"/>
    <cellStyle name="Dziesiętny 3 3 3 2 3 2 2 2" xfId="6601"/>
    <cellStyle name="Dziesiętny 3 3 3 2 3 2 3" xfId="3092"/>
    <cellStyle name="Dziesiętny 3 3 3 2 3 2 3 2" xfId="7819"/>
    <cellStyle name="Dziesiętny 3 3 3 2 3 2 4" xfId="4237"/>
    <cellStyle name="Dziesiętny 3 3 3 2 3 2 4 2" xfId="8964"/>
    <cellStyle name="Dziesiętny 3 3 3 2 3 2 5" xfId="5456"/>
    <cellStyle name="Dziesiętny 3 3 3 2 3 3" xfId="1108"/>
    <cellStyle name="Dziesiętny 3 3 3 2 3 3 2" xfId="2253"/>
    <cellStyle name="Dziesiętny 3 3 3 2 3 3 2 2" xfId="6982"/>
    <cellStyle name="Dziesiętny 3 3 3 2 3 3 3" xfId="3473"/>
    <cellStyle name="Dziesiętny 3 3 3 2 3 3 3 2" xfId="8200"/>
    <cellStyle name="Dziesiętny 3 3 3 2 3 3 4" xfId="4618"/>
    <cellStyle name="Dziesiętny 3 3 3 2 3 3 4 2" xfId="9345"/>
    <cellStyle name="Dziesiętny 3 3 3 2 3 3 5" xfId="5837"/>
    <cellStyle name="Dziesiętny 3 3 3 2 3 4" xfId="1490"/>
    <cellStyle name="Dziesiętny 3 3 3 2 3 4 2" xfId="6219"/>
    <cellStyle name="Dziesiętny 3 3 3 2 3 5" xfId="2710"/>
    <cellStyle name="Dziesiętny 3 3 3 2 3 5 2" xfId="7437"/>
    <cellStyle name="Dziesiętny 3 3 3 2 3 6" xfId="3855"/>
    <cellStyle name="Dziesiętny 3 3 3 2 3 6 2" xfId="8582"/>
    <cellStyle name="Dziesiętny 3 3 3 2 3 7" xfId="5074"/>
    <cellStyle name="Dziesiętny 3 3 3 2 4" xfId="473"/>
    <cellStyle name="Dziesiętny 3 3 3 2 4 2" xfId="1618"/>
    <cellStyle name="Dziesiętny 3 3 3 2 4 2 2" xfId="6347"/>
    <cellStyle name="Dziesiętny 3 3 3 2 4 3" xfId="2838"/>
    <cellStyle name="Dziesiętny 3 3 3 2 4 3 2" xfId="7565"/>
    <cellStyle name="Dziesiętny 3 3 3 2 4 4" xfId="3983"/>
    <cellStyle name="Dziesiętny 3 3 3 2 4 4 2" xfId="8710"/>
    <cellStyle name="Dziesiętny 3 3 3 2 4 5" xfId="5202"/>
    <cellStyle name="Dziesiętny 3 3 3 2 5" xfId="854"/>
    <cellStyle name="Dziesiętny 3 3 3 2 5 2" xfId="1999"/>
    <cellStyle name="Dziesiętny 3 3 3 2 5 2 2" xfId="6728"/>
    <cellStyle name="Dziesiętny 3 3 3 2 5 3" xfId="3219"/>
    <cellStyle name="Dziesiętny 3 3 3 2 5 3 2" xfId="7946"/>
    <cellStyle name="Dziesiętny 3 3 3 2 5 4" xfId="4364"/>
    <cellStyle name="Dziesiętny 3 3 3 2 5 4 2" xfId="9091"/>
    <cellStyle name="Dziesiętny 3 3 3 2 5 5" xfId="5583"/>
    <cellStyle name="Dziesiętny 3 3 3 2 6" xfId="2360"/>
    <cellStyle name="Dziesiętny 3 3 3 2 6 2" xfId="4725"/>
    <cellStyle name="Dziesiętny 3 3 3 2 6 2 2" xfId="9452"/>
    <cellStyle name="Dziesiętny 3 3 3 2 6 3" xfId="7089"/>
    <cellStyle name="Dziesiętny 3 3 3 2 7" xfId="1236"/>
    <cellStyle name="Dziesiętny 3 3 3 2 7 2" xfId="5965"/>
    <cellStyle name="Dziesiętny 3 3 3 2 8" xfId="2456"/>
    <cellStyle name="Dziesiętny 3 3 3 2 8 2" xfId="7183"/>
    <cellStyle name="Dziesiętny 3 3 3 2 9" xfId="3601"/>
    <cellStyle name="Dziesiętny 3 3 3 2 9 2" xfId="8328"/>
    <cellStyle name="Dziesiętny 3 3 3 3" xfId="128"/>
    <cellStyle name="Dziesiętny 3 3 3 3 2" xfId="258"/>
    <cellStyle name="Dziesiętny 3 3 3 3 2 2" xfId="641"/>
    <cellStyle name="Dziesiętny 3 3 3 3 2 2 2" xfId="1786"/>
    <cellStyle name="Dziesiętny 3 3 3 3 2 2 2 2" xfId="6515"/>
    <cellStyle name="Dziesiętny 3 3 3 3 2 2 3" xfId="3006"/>
    <cellStyle name="Dziesiętny 3 3 3 3 2 2 3 2" xfId="7733"/>
    <cellStyle name="Dziesiętny 3 3 3 3 2 2 4" xfId="4151"/>
    <cellStyle name="Dziesiętny 3 3 3 3 2 2 4 2" xfId="8878"/>
    <cellStyle name="Dziesiętny 3 3 3 3 2 2 5" xfId="5370"/>
    <cellStyle name="Dziesiętny 3 3 3 3 2 3" xfId="1022"/>
    <cellStyle name="Dziesiętny 3 3 3 3 2 3 2" xfId="2167"/>
    <cellStyle name="Dziesiętny 3 3 3 3 2 3 2 2" xfId="6896"/>
    <cellStyle name="Dziesiętny 3 3 3 3 2 3 3" xfId="3387"/>
    <cellStyle name="Dziesiętny 3 3 3 3 2 3 3 2" xfId="8114"/>
    <cellStyle name="Dziesiętny 3 3 3 3 2 3 4" xfId="4532"/>
    <cellStyle name="Dziesiętny 3 3 3 3 2 3 4 2" xfId="9259"/>
    <cellStyle name="Dziesiętny 3 3 3 3 2 3 5" xfId="5751"/>
    <cellStyle name="Dziesiętny 3 3 3 3 2 4" xfId="1404"/>
    <cellStyle name="Dziesiętny 3 3 3 3 2 4 2" xfId="6133"/>
    <cellStyle name="Dziesiętny 3 3 3 3 2 5" xfId="2624"/>
    <cellStyle name="Dziesiętny 3 3 3 3 2 5 2" xfId="7351"/>
    <cellStyle name="Dziesiętny 3 3 3 3 2 6" xfId="3769"/>
    <cellStyle name="Dziesiętny 3 3 3 3 2 6 2" xfId="8496"/>
    <cellStyle name="Dziesiętny 3 3 3 3 2 7" xfId="4988"/>
    <cellStyle name="Dziesiętny 3 3 3 3 3" xfId="386"/>
    <cellStyle name="Dziesiętny 3 3 3 3 3 2" xfId="768"/>
    <cellStyle name="Dziesiętny 3 3 3 3 3 2 2" xfId="1913"/>
    <cellStyle name="Dziesiętny 3 3 3 3 3 2 2 2" xfId="6642"/>
    <cellStyle name="Dziesiętny 3 3 3 3 3 2 3" xfId="3133"/>
    <cellStyle name="Dziesiętny 3 3 3 3 3 2 3 2" xfId="7860"/>
    <cellStyle name="Dziesiętny 3 3 3 3 3 2 4" xfId="4278"/>
    <cellStyle name="Dziesiętny 3 3 3 3 3 2 4 2" xfId="9005"/>
    <cellStyle name="Dziesiętny 3 3 3 3 3 2 5" xfId="5497"/>
    <cellStyle name="Dziesiętny 3 3 3 3 3 3" xfId="1149"/>
    <cellStyle name="Dziesiętny 3 3 3 3 3 3 2" xfId="2294"/>
    <cellStyle name="Dziesiętny 3 3 3 3 3 3 2 2" xfId="7023"/>
    <cellStyle name="Dziesiętny 3 3 3 3 3 3 3" xfId="3514"/>
    <cellStyle name="Dziesiętny 3 3 3 3 3 3 3 2" xfId="8241"/>
    <cellStyle name="Dziesiętny 3 3 3 3 3 3 4" xfId="4659"/>
    <cellStyle name="Dziesiętny 3 3 3 3 3 3 4 2" xfId="9386"/>
    <cellStyle name="Dziesiętny 3 3 3 3 3 3 5" xfId="5878"/>
    <cellStyle name="Dziesiętny 3 3 3 3 3 4" xfId="1531"/>
    <cellStyle name="Dziesiętny 3 3 3 3 3 4 2" xfId="6260"/>
    <cellStyle name="Dziesiętny 3 3 3 3 3 5" xfId="2751"/>
    <cellStyle name="Dziesiętny 3 3 3 3 3 5 2" xfId="7478"/>
    <cellStyle name="Dziesiętny 3 3 3 3 3 6" xfId="3896"/>
    <cellStyle name="Dziesiętny 3 3 3 3 3 6 2" xfId="8623"/>
    <cellStyle name="Dziesiętny 3 3 3 3 3 7" xfId="5115"/>
    <cellStyle name="Dziesiętny 3 3 3 3 4" xfId="514"/>
    <cellStyle name="Dziesiętny 3 3 3 3 4 2" xfId="1659"/>
    <cellStyle name="Dziesiętny 3 3 3 3 4 2 2" xfId="6388"/>
    <cellStyle name="Dziesiętny 3 3 3 3 4 3" xfId="2879"/>
    <cellStyle name="Dziesiętny 3 3 3 3 4 3 2" xfId="7606"/>
    <cellStyle name="Dziesiętny 3 3 3 3 4 4" xfId="4024"/>
    <cellStyle name="Dziesiętny 3 3 3 3 4 4 2" xfId="8751"/>
    <cellStyle name="Dziesiętny 3 3 3 3 4 5" xfId="5243"/>
    <cellStyle name="Dziesiętny 3 3 3 3 5" xfId="895"/>
    <cellStyle name="Dziesiętny 3 3 3 3 5 2" xfId="2040"/>
    <cellStyle name="Dziesiętny 3 3 3 3 5 2 2" xfId="6769"/>
    <cellStyle name="Dziesiętny 3 3 3 3 5 3" xfId="3260"/>
    <cellStyle name="Dziesiętny 3 3 3 3 5 3 2" xfId="7987"/>
    <cellStyle name="Dziesiętny 3 3 3 3 5 4" xfId="4405"/>
    <cellStyle name="Dziesiętny 3 3 3 3 5 4 2" xfId="9132"/>
    <cellStyle name="Dziesiętny 3 3 3 3 5 5" xfId="5624"/>
    <cellStyle name="Dziesiętny 3 3 3 3 6" xfId="1277"/>
    <cellStyle name="Dziesiętny 3 3 3 3 6 2" xfId="6006"/>
    <cellStyle name="Dziesiętny 3 3 3 3 7" xfId="2497"/>
    <cellStyle name="Dziesiętny 3 3 3 3 7 2" xfId="7224"/>
    <cellStyle name="Dziesiętny 3 3 3 3 8" xfId="3642"/>
    <cellStyle name="Dziesiętny 3 3 3 3 8 2" xfId="8369"/>
    <cellStyle name="Dziesiętny 3 3 3 3 9" xfId="4861"/>
    <cellStyle name="Dziesiętny 3 3 3 4" xfId="176"/>
    <cellStyle name="Dziesiętny 3 3 3 4 2" xfId="559"/>
    <cellStyle name="Dziesiętny 3 3 3 4 2 2" xfId="1704"/>
    <cellStyle name="Dziesiętny 3 3 3 4 2 2 2" xfId="6433"/>
    <cellStyle name="Dziesiętny 3 3 3 4 2 3" xfId="2924"/>
    <cellStyle name="Dziesiętny 3 3 3 4 2 3 2" xfId="7651"/>
    <cellStyle name="Dziesiętny 3 3 3 4 2 4" xfId="4069"/>
    <cellStyle name="Dziesiętny 3 3 3 4 2 4 2" xfId="8796"/>
    <cellStyle name="Dziesiętny 3 3 3 4 2 5" xfId="5288"/>
    <cellStyle name="Dziesiętny 3 3 3 4 3" xfId="940"/>
    <cellStyle name="Dziesiętny 3 3 3 4 3 2" xfId="2085"/>
    <cellStyle name="Dziesiętny 3 3 3 4 3 2 2" xfId="6814"/>
    <cellStyle name="Dziesiętny 3 3 3 4 3 3" xfId="3305"/>
    <cellStyle name="Dziesiętny 3 3 3 4 3 3 2" xfId="8032"/>
    <cellStyle name="Dziesiętny 3 3 3 4 3 4" xfId="4450"/>
    <cellStyle name="Dziesiętny 3 3 3 4 3 4 2" xfId="9177"/>
    <cellStyle name="Dziesiętny 3 3 3 4 3 5" xfId="5669"/>
    <cellStyle name="Dziesiętny 3 3 3 4 4" xfId="1322"/>
    <cellStyle name="Dziesiętny 3 3 3 4 4 2" xfId="6051"/>
    <cellStyle name="Dziesiętny 3 3 3 4 5" xfId="2542"/>
    <cellStyle name="Dziesiętny 3 3 3 4 5 2" xfId="7269"/>
    <cellStyle name="Dziesiętny 3 3 3 4 6" xfId="3687"/>
    <cellStyle name="Dziesiętny 3 3 3 4 6 2" xfId="8414"/>
    <cellStyle name="Dziesiętny 3 3 3 4 7" xfId="4906"/>
    <cellStyle name="Dziesiętny 3 3 3 5" xfId="304"/>
    <cellStyle name="Dziesiętny 3 3 3 5 2" xfId="686"/>
    <cellStyle name="Dziesiętny 3 3 3 5 2 2" xfId="1831"/>
    <cellStyle name="Dziesiętny 3 3 3 5 2 2 2" xfId="6560"/>
    <cellStyle name="Dziesiętny 3 3 3 5 2 3" xfId="3051"/>
    <cellStyle name="Dziesiętny 3 3 3 5 2 3 2" xfId="7778"/>
    <cellStyle name="Dziesiętny 3 3 3 5 2 4" xfId="4196"/>
    <cellStyle name="Dziesiętny 3 3 3 5 2 4 2" xfId="8923"/>
    <cellStyle name="Dziesiętny 3 3 3 5 2 5" xfId="5415"/>
    <cellStyle name="Dziesiętny 3 3 3 5 3" xfId="1067"/>
    <cellStyle name="Dziesiętny 3 3 3 5 3 2" xfId="2212"/>
    <cellStyle name="Dziesiętny 3 3 3 5 3 2 2" xfId="6941"/>
    <cellStyle name="Dziesiętny 3 3 3 5 3 3" xfId="3432"/>
    <cellStyle name="Dziesiętny 3 3 3 5 3 3 2" xfId="8159"/>
    <cellStyle name="Dziesiętny 3 3 3 5 3 4" xfId="4577"/>
    <cellStyle name="Dziesiętny 3 3 3 5 3 4 2" xfId="9304"/>
    <cellStyle name="Dziesiętny 3 3 3 5 3 5" xfId="5796"/>
    <cellStyle name="Dziesiętny 3 3 3 5 4" xfId="1449"/>
    <cellStyle name="Dziesiętny 3 3 3 5 4 2" xfId="6178"/>
    <cellStyle name="Dziesiętny 3 3 3 5 5" xfId="2669"/>
    <cellStyle name="Dziesiętny 3 3 3 5 5 2" xfId="7396"/>
    <cellStyle name="Dziesiętny 3 3 3 5 6" xfId="3814"/>
    <cellStyle name="Dziesiętny 3 3 3 5 6 2" xfId="8541"/>
    <cellStyle name="Dziesiętny 3 3 3 5 7" xfId="5033"/>
    <cellStyle name="Dziesiętny 3 3 3 6" xfId="432"/>
    <cellStyle name="Dziesiętny 3 3 3 6 2" xfId="1577"/>
    <cellStyle name="Dziesiętny 3 3 3 6 2 2" xfId="6306"/>
    <cellStyle name="Dziesiętny 3 3 3 6 3" xfId="2797"/>
    <cellStyle name="Dziesiętny 3 3 3 6 3 2" xfId="7524"/>
    <cellStyle name="Dziesiętny 3 3 3 6 4" xfId="3942"/>
    <cellStyle name="Dziesiętny 3 3 3 6 4 2" xfId="8669"/>
    <cellStyle name="Dziesiętny 3 3 3 6 5" xfId="5161"/>
    <cellStyle name="Dziesiętny 3 3 3 7" xfId="813"/>
    <cellStyle name="Dziesiętny 3 3 3 7 2" xfId="1958"/>
    <cellStyle name="Dziesiętny 3 3 3 7 2 2" xfId="6687"/>
    <cellStyle name="Dziesiętny 3 3 3 7 3" xfId="3178"/>
    <cellStyle name="Dziesiętny 3 3 3 7 3 2" xfId="7905"/>
    <cellStyle name="Dziesiętny 3 3 3 7 4" xfId="4323"/>
    <cellStyle name="Dziesiętny 3 3 3 7 4 2" xfId="9050"/>
    <cellStyle name="Dziesiętny 3 3 3 7 5" xfId="5542"/>
    <cellStyle name="Dziesiętny 3 3 3 8" xfId="2359"/>
    <cellStyle name="Dziesiętny 3 3 3 8 2" xfId="4724"/>
    <cellStyle name="Dziesiętny 3 3 3 8 2 2" xfId="9451"/>
    <cellStyle name="Dziesiętny 3 3 3 8 3" xfId="7088"/>
    <cellStyle name="Dziesiętny 3 3 3 9" xfId="1195"/>
    <cellStyle name="Dziesiętny 3 3 3 9 2" xfId="5924"/>
    <cellStyle name="Dziesiętny 3 3 4" xfId="67"/>
    <cellStyle name="Dziesiętny 3 3 4 10" xfId="4800"/>
    <cellStyle name="Dziesiętny 3 3 4 2" xfId="197"/>
    <cellStyle name="Dziesiętny 3 3 4 2 2" xfId="580"/>
    <cellStyle name="Dziesiętny 3 3 4 2 2 2" xfId="1725"/>
    <cellStyle name="Dziesiętny 3 3 4 2 2 2 2" xfId="6454"/>
    <cellStyle name="Dziesiętny 3 3 4 2 2 3" xfId="2945"/>
    <cellStyle name="Dziesiętny 3 3 4 2 2 3 2" xfId="7672"/>
    <cellStyle name="Dziesiętny 3 3 4 2 2 4" xfId="4090"/>
    <cellStyle name="Dziesiętny 3 3 4 2 2 4 2" xfId="8817"/>
    <cellStyle name="Dziesiętny 3 3 4 2 2 5" xfId="5309"/>
    <cellStyle name="Dziesiętny 3 3 4 2 3" xfId="961"/>
    <cellStyle name="Dziesiętny 3 3 4 2 3 2" xfId="2106"/>
    <cellStyle name="Dziesiętny 3 3 4 2 3 2 2" xfId="6835"/>
    <cellStyle name="Dziesiętny 3 3 4 2 3 3" xfId="3326"/>
    <cellStyle name="Dziesiętny 3 3 4 2 3 3 2" xfId="8053"/>
    <cellStyle name="Dziesiętny 3 3 4 2 3 4" xfId="4471"/>
    <cellStyle name="Dziesiętny 3 3 4 2 3 4 2" xfId="9198"/>
    <cellStyle name="Dziesiętny 3 3 4 2 3 5" xfId="5690"/>
    <cellStyle name="Dziesiętny 3 3 4 2 4" xfId="1343"/>
    <cellStyle name="Dziesiętny 3 3 4 2 4 2" xfId="6072"/>
    <cellStyle name="Dziesiętny 3 3 4 2 5" xfId="2563"/>
    <cellStyle name="Dziesiętny 3 3 4 2 5 2" xfId="7290"/>
    <cellStyle name="Dziesiętny 3 3 4 2 6" xfId="3708"/>
    <cellStyle name="Dziesiętny 3 3 4 2 6 2" xfId="8435"/>
    <cellStyle name="Dziesiętny 3 3 4 2 7" xfId="4927"/>
    <cellStyle name="Dziesiętny 3 3 4 3" xfId="325"/>
    <cellStyle name="Dziesiętny 3 3 4 3 2" xfId="707"/>
    <cellStyle name="Dziesiętny 3 3 4 3 2 2" xfId="1852"/>
    <cellStyle name="Dziesiętny 3 3 4 3 2 2 2" xfId="6581"/>
    <cellStyle name="Dziesiętny 3 3 4 3 2 3" xfId="3072"/>
    <cellStyle name="Dziesiętny 3 3 4 3 2 3 2" xfId="7799"/>
    <cellStyle name="Dziesiętny 3 3 4 3 2 4" xfId="4217"/>
    <cellStyle name="Dziesiętny 3 3 4 3 2 4 2" xfId="8944"/>
    <cellStyle name="Dziesiętny 3 3 4 3 2 5" xfId="5436"/>
    <cellStyle name="Dziesiętny 3 3 4 3 3" xfId="1088"/>
    <cellStyle name="Dziesiętny 3 3 4 3 3 2" xfId="2233"/>
    <cellStyle name="Dziesiętny 3 3 4 3 3 2 2" xfId="6962"/>
    <cellStyle name="Dziesiętny 3 3 4 3 3 3" xfId="3453"/>
    <cellStyle name="Dziesiętny 3 3 4 3 3 3 2" xfId="8180"/>
    <cellStyle name="Dziesiętny 3 3 4 3 3 4" xfId="4598"/>
    <cellStyle name="Dziesiętny 3 3 4 3 3 4 2" xfId="9325"/>
    <cellStyle name="Dziesiętny 3 3 4 3 3 5" xfId="5817"/>
    <cellStyle name="Dziesiętny 3 3 4 3 4" xfId="1470"/>
    <cellStyle name="Dziesiętny 3 3 4 3 4 2" xfId="6199"/>
    <cellStyle name="Dziesiętny 3 3 4 3 5" xfId="2690"/>
    <cellStyle name="Dziesiętny 3 3 4 3 5 2" xfId="7417"/>
    <cellStyle name="Dziesiętny 3 3 4 3 6" xfId="3835"/>
    <cellStyle name="Dziesiętny 3 3 4 3 6 2" xfId="8562"/>
    <cellStyle name="Dziesiętny 3 3 4 3 7" xfId="5054"/>
    <cellStyle name="Dziesiętny 3 3 4 4" xfId="453"/>
    <cellStyle name="Dziesiętny 3 3 4 4 2" xfId="1598"/>
    <cellStyle name="Dziesiętny 3 3 4 4 2 2" xfId="6327"/>
    <cellStyle name="Dziesiętny 3 3 4 4 3" xfId="2818"/>
    <cellStyle name="Dziesiętny 3 3 4 4 3 2" xfId="7545"/>
    <cellStyle name="Dziesiętny 3 3 4 4 4" xfId="3963"/>
    <cellStyle name="Dziesiętny 3 3 4 4 4 2" xfId="8690"/>
    <cellStyle name="Dziesiętny 3 3 4 4 5" xfId="5182"/>
    <cellStyle name="Dziesiętny 3 3 4 5" xfId="834"/>
    <cellStyle name="Dziesiętny 3 3 4 5 2" xfId="1979"/>
    <cellStyle name="Dziesiętny 3 3 4 5 2 2" xfId="6708"/>
    <cellStyle name="Dziesiętny 3 3 4 5 3" xfId="3199"/>
    <cellStyle name="Dziesiętny 3 3 4 5 3 2" xfId="7926"/>
    <cellStyle name="Dziesiętny 3 3 4 5 4" xfId="4344"/>
    <cellStyle name="Dziesiętny 3 3 4 5 4 2" xfId="9071"/>
    <cellStyle name="Dziesiętny 3 3 4 5 5" xfId="5563"/>
    <cellStyle name="Dziesiętny 3 3 4 6" xfId="2361"/>
    <cellStyle name="Dziesiętny 3 3 4 6 2" xfId="4726"/>
    <cellStyle name="Dziesiętny 3 3 4 6 2 2" xfId="9453"/>
    <cellStyle name="Dziesiętny 3 3 4 6 3" xfId="7090"/>
    <cellStyle name="Dziesiętny 3 3 4 7" xfId="1216"/>
    <cellStyle name="Dziesiętny 3 3 4 7 2" xfId="5945"/>
    <cellStyle name="Dziesiętny 3 3 4 8" xfId="2436"/>
    <cellStyle name="Dziesiętny 3 3 4 8 2" xfId="7163"/>
    <cellStyle name="Dziesiętny 3 3 4 9" xfId="3581"/>
    <cellStyle name="Dziesiętny 3 3 4 9 2" xfId="8308"/>
    <cellStyle name="Dziesiętny 3 3 5" xfId="108"/>
    <cellStyle name="Dziesiętny 3 3 5 2" xfId="238"/>
    <cellStyle name="Dziesiętny 3 3 5 2 2" xfId="621"/>
    <cellStyle name="Dziesiętny 3 3 5 2 2 2" xfId="1766"/>
    <cellStyle name="Dziesiętny 3 3 5 2 2 2 2" xfId="6495"/>
    <cellStyle name="Dziesiętny 3 3 5 2 2 3" xfId="2986"/>
    <cellStyle name="Dziesiętny 3 3 5 2 2 3 2" xfId="7713"/>
    <cellStyle name="Dziesiętny 3 3 5 2 2 4" xfId="4131"/>
    <cellStyle name="Dziesiętny 3 3 5 2 2 4 2" xfId="8858"/>
    <cellStyle name="Dziesiętny 3 3 5 2 2 5" xfId="5350"/>
    <cellStyle name="Dziesiętny 3 3 5 2 3" xfId="1002"/>
    <cellStyle name="Dziesiętny 3 3 5 2 3 2" xfId="2147"/>
    <cellStyle name="Dziesiętny 3 3 5 2 3 2 2" xfId="6876"/>
    <cellStyle name="Dziesiętny 3 3 5 2 3 3" xfId="3367"/>
    <cellStyle name="Dziesiętny 3 3 5 2 3 3 2" xfId="8094"/>
    <cellStyle name="Dziesiętny 3 3 5 2 3 4" xfId="4512"/>
    <cellStyle name="Dziesiętny 3 3 5 2 3 4 2" xfId="9239"/>
    <cellStyle name="Dziesiętny 3 3 5 2 3 5" xfId="5731"/>
    <cellStyle name="Dziesiętny 3 3 5 2 4" xfId="1384"/>
    <cellStyle name="Dziesiętny 3 3 5 2 4 2" xfId="6113"/>
    <cellStyle name="Dziesiętny 3 3 5 2 5" xfId="2604"/>
    <cellStyle name="Dziesiętny 3 3 5 2 5 2" xfId="7331"/>
    <cellStyle name="Dziesiętny 3 3 5 2 6" xfId="3749"/>
    <cellStyle name="Dziesiętny 3 3 5 2 6 2" xfId="8476"/>
    <cellStyle name="Dziesiętny 3 3 5 2 7" xfId="4968"/>
    <cellStyle name="Dziesiętny 3 3 5 3" xfId="366"/>
    <cellStyle name="Dziesiętny 3 3 5 3 2" xfId="748"/>
    <cellStyle name="Dziesiętny 3 3 5 3 2 2" xfId="1893"/>
    <cellStyle name="Dziesiętny 3 3 5 3 2 2 2" xfId="6622"/>
    <cellStyle name="Dziesiętny 3 3 5 3 2 3" xfId="3113"/>
    <cellStyle name="Dziesiętny 3 3 5 3 2 3 2" xfId="7840"/>
    <cellStyle name="Dziesiętny 3 3 5 3 2 4" xfId="4258"/>
    <cellStyle name="Dziesiętny 3 3 5 3 2 4 2" xfId="8985"/>
    <cellStyle name="Dziesiętny 3 3 5 3 2 5" xfId="5477"/>
    <cellStyle name="Dziesiętny 3 3 5 3 3" xfId="1129"/>
    <cellStyle name="Dziesiętny 3 3 5 3 3 2" xfId="2274"/>
    <cellStyle name="Dziesiętny 3 3 5 3 3 2 2" xfId="7003"/>
    <cellStyle name="Dziesiętny 3 3 5 3 3 3" xfId="3494"/>
    <cellStyle name="Dziesiętny 3 3 5 3 3 3 2" xfId="8221"/>
    <cellStyle name="Dziesiętny 3 3 5 3 3 4" xfId="4639"/>
    <cellStyle name="Dziesiętny 3 3 5 3 3 4 2" xfId="9366"/>
    <cellStyle name="Dziesiętny 3 3 5 3 3 5" xfId="5858"/>
    <cellStyle name="Dziesiętny 3 3 5 3 4" xfId="1511"/>
    <cellStyle name="Dziesiętny 3 3 5 3 4 2" xfId="6240"/>
    <cellStyle name="Dziesiętny 3 3 5 3 5" xfId="2731"/>
    <cellStyle name="Dziesiętny 3 3 5 3 5 2" xfId="7458"/>
    <cellStyle name="Dziesiętny 3 3 5 3 6" xfId="3876"/>
    <cellStyle name="Dziesiętny 3 3 5 3 6 2" xfId="8603"/>
    <cellStyle name="Dziesiętny 3 3 5 3 7" xfId="5095"/>
    <cellStyle name="Dziesiętny 3 3 5 4" xfId="494"/>
    <cellStyle name="Dziesiętny 3 3 5 4 2" xfId="1639"/>
    <cellStyle name="Dziesiętny 3 3 5 4 2 2" xfId="6368"/>
    <cellStyle name="Dziesiętny 3 3 5 4 3" xfId="2859"/>
    <cellStyle name="Dziesiętny 3 3 5 4 3 2" xfId="7586"/>
    <cellStyle name="Dziesiętny 3 3 5 4 4" xfId="4004"/>
    <cellStyle name="Dziesiętny 3 3 5 4 4 2" xfId="8731"/>
    <cellStyle name="Dziesiętny 3 3 5 4 5" xfId="5223"/>
    <cellStyle name="Dziesiętny 3 3 5 5" xfId="875"/>
    <cellStyle name="Dziesiętny 3 3 5 5 2" xfId="2020"/>
    <cellStyle name="Dziesiętny 3 3 5 5 2 2" xfId="6749"/>
    <cellStyle name="Dziesiętny 3 3 5 5 3" xfId="3240"/>
    <cellStyle name="Dziesiętny 3 3 5 5 3 2" xfId="7967"/>
    <cellStyle name="Dziesiętny 3 3 5 5 4" xfId="4385"/>
    <cellStyle name="Dziesiętny 3 3 5 5 4 2" xfId="9112"/>
    <cellStyle name="Dziesiętny 3 3 5 5 5" xfId="5604"/>
    <cellStyle name="Dziesiętny 3 3 5 6" xfId="1257"/>
    <cellStyle name="Dziesiętny 3 3 5 6 2" xfId="5986"/>
    <cellStyle name="Dziesiętny 3 3 5 7" xfId="2477"/>
    <cellStyle name="Dziesiętny 3 3 5 7 2" xfId="7204"/>
    <cellStyle name="Dziesiętny 3 3 5 8" xfId="3622"/>
    <cellStyle name="Dziesiętny 3 3 5 8 2" xfId="8349"/>
    <cellStyle name="Dziesiętny 3 3 5 9" xfId="4841"/>
    <cellStyle name="Dziesiętny 3 3 6" xfId="156"/>
    <cellStyle name="Dziesiętny 3 3 6 2" xfId="539"/>
    <cellStyle name="Dziesiętny 3 3 6 2 2" xfId="1684"/>
    <cellStyle name="Dziesiętny 3 3 6 2 2 2" xfId="6413"/>
    <cellStyle name="Dziesiętny 3 3 6 2 3" xfId="2904"/>
    <cellStyle name="Dziesiętny 3 3 6 2 3 2" xfId="7631"/>
    <cellStyle name="Dziesiętny 3 3 6 2 4" xfId="4049"/>
    <cellStyle name="Dziesiętny 3 3 6 2 4 2" xfId="8776"/>
    <cellStyle name="Dziesiętny 3 3 6 2 5" xfId="5268"/>
    <cellStyle name="Dziesiętny 3 3 6 3" xfId="920"/>
    <cellStyle name="Dziesiętny 3 3 6 3 2" xfId="2065"/>
    <cellStyle name="Dziesiętny 3 3 6 3 2 2" xfId="6794"/>
    <cellStyle name="Dziesiętny 3 3 6 3 3" xfId="3285"/>
    <cellStyle name="Dziesiętny 3 3 6 3 3 2" xfId="8012"/>
    <cellStyle name="Dziesiętny 3 3 6 3 4" xfId="4430"/>
    <cellStyle name="Dziesiętny 3 3 6 3 4 2" xfId="9157"/>
    <cellStyle name="Dziesiętny 3 3 6 3 5" xfId="5649"/>
    <cellStyle name="Dziesiętny 3 3 6 4" xfId="1302"/>
    <cellStyle name="Dziesiętny 3 3 6 4 2" xfId="6031"/>
    <cellStyle name="Dziesiętny 3 3 6 5" xfId="2522"/>
    <cellStyle name="Dziesiętny 3 3 6 5 2" xfId="7249"/>
    <cellStyle name="Dziesiętny 3 3 6 6" xfId="3667"/>
    <cellStyle name="Dziesiętny 3 3 6 6 2" xfId="8394"/>
    <cellStyle name="Dziesiętny 3 3 6 7" xfId="4886"/>
    <cellStyle name="Dziesiętny 3 3 7" xfId="284"/>
    <cellStyle name="Dziesiętny 3 3 7 2" xfId="666"/>
    <cellStyle name="Dziesiętny 3 3 7 2 2" xfId="1811"/>
    <cellStyle name="Dziesiętny 3 3 7 2 2 2" xfId="6540"/>
    <cellStyle name="Dziesiętny 3 3 7 2 3" xfId="3031"/>
    <cellStyle name="Dziesiętny 3 3 7 2 3 2" xfId="7758"/>
    <cellStyle name="Dziesiętny 3 3 7 2 4" xfId="4176"/>
    <cellStyle name="Dziesiętny 3 3 7 2 4 2" xfId="8903"/>
    <cellStyle name="Dziesiętny 3 3 7 2 5" xfId="5395"/>
    <cellStyle name="Dziesiętny 3 3 7 3" xfId="1047"/>
    <cellStyle name="Dziesiętny 3 3 7 3 2" xfId="2192"/>
    <cellStyle name="Dziesiętny 3 3 7 3 2 2" xfId="6921"/>
    <cellStyle name="Dziesiętny 3 3 7 3 3" xfId="3412"/>
    <cellStyle name="Dziesiętny 3 3 7 3 3 2" xfId="8139"/>
    <cellStyle name="Dziesiętny 3 3 7 3 4" xfId="4557"/>
    <cellStyle name="Dziesiętny 3 3 7 3 4 2" xfId="9284"/>
    <cellStyle name="Dziesiętny 3 3 7 3 5" xfId="5776"/>
    <cellStyle name="Dziesiętny 3 3 7 4" xfId="1429"/>
    <cellStyle name="Dziesiętny 3 3 7 4 2" xfId="6158"/>
    <cellStyle name="Dziesiętny 3 3 7 5" xfId="2649"/>
    <cellStyle name="Dziesiętny 3 3 7 5 2" xfId="7376"/>
    <cellStyle name="Dziesiętny 3 3 7 6" xfId="3794"/>
    <cellStyle name="Dziesiętny 3 3 7 6 2" xfId="8521"/>
    <cellStyle name="Dziesiętny 3 3 7 7" xfId="5013"/>
    <cellStyle name="Dziesiętny 3 3 8" xfId="412"/>
    <cellStyle name="Dziesiętny 3 3 8 2" xfId="1557"/>
    <cellStyle name="Dziesiętny 3 3 8 2 2" xfId="6286"/>
    <cellStyle name="Dziesiętny 3 3 8 3" xfId="2777"/>
    <cellStyle name="Dziesiętny 3 3 8 3 2" xfId="7504"/>
    <cellStyle name="Dziesiętny 3 3 8 4" xfId="3922"/>
    <cellStyle name="Dziesiętny 3 3 8 4 2" xfId="8649"/>
    <cellStyle name="Dziesiętny 3 3 8 5" xfId="5141"/>
    <cellStyle name="Dziesiętny 3 3 9" xfId="793"/>
    <cellStyle name="Dziesiętny 3 3 9 2" xfId="1938"/>
    <cellStyle name="Dziesiętny 3 3 9 2 2" xfId="6667"/>
    <cellStyle name="Dziesiętny 3 3 9 3" xfId="3158"/>
    <cellStyle name="Dziesiętny 3 3 9 3 2" xfId="7885"/>
    <cellStyle name="Dziesiętny 3 3 9 4" xfId="4303"/>
    <cellStyle name="Dziesiętny 3 3 9 4 2" xfId="9030"/>
    <cellStyle name="Dziesiętny 3 3 9 5" xfId="5522"/>
    <cellStyle name="Dziesiętny 3 4" xfId="26"/>
    <cellStyle name="Dziesiętny 3 4 10" xfId="2400"/>
    <cellStyle name="Dziesiętny 3 4 10 2" xfId="7127"/>
    <cellStyle name="Dziesiętny 3 4 11" xfId="3545"/>
    <cellStyle name="Dziesiętny 3 4 11 2" xfId="8272"/>
    <cellStyle name="Dziesiętny 3 4 12" xfId="4764"/>
    <cellStyle name="Dziesiętny 3 4 2" xfId="48"/>
    <cellStyle name="Dziesiętny 3 4 2 10" xfId="3565"/>
    <cellStyle name="Dziesiętny 3 4 2 10 2" xfId="8292"/>
    <cellStyle name="Dziesiętny 3 4 2 11" xfId="4784"/>
    <cellStyle name="Dziesiętny 3 4 2 2" xfId="92"/>
    <cellStyle name="Dziesiętny 3 4 2 2 2" xfId="222"/>
    <cellStyle name="Dziesiętny 3 4 2 2 2 2" xfId="605"/>
    <cellStyle name="Dziesiętny 3 4 2 2 2 2 2" xfId="1750"/>
    <cellStyle name="Dziesiętny 3 4 2 2 2 2 2 2" xfId="6479"/>
    <cellStyle name="Dziesiętny 3 4 2 2 2 2 3" xfId="2970"/>
    <cellStyle name="Dziesiętny 3 4 2 2 2 2 3 2" xfId="7697"/>
    <cellStyle name="Dziesiętny 3 4 2 2 2 2 4" xfId="4115"/>
    <cellStyle name="Dziesiętny 3 4 2 2 2 2 4 2" xfId="8842"/>
    <cellStyle name="Dziesiętny 3 4 2 2 2 2 5" xfId="5334"/>
    <cellStyle name="Dziesiętny 3 4 2 2 2 3" xfId="986"/>
    <cellStyle name="Dziesiętny 3 4 2 2 2 3 2" xfId="2131"/>
    <cellStyle name="Dziesiętny 3 4 2 2 2 3 2 2" xfId="6860"/>
    <cellStyle name="Dziesiętny 3 4 2 2 2 3 3" xfId="3351"/>
    <cellStyle name="Dziesiętny 3 4 2 2 2 3 3 2" xfId="8078"/>
    <cellStyle name="Dziesiętny 3 4 2 2 2 3 4" xfId="4496"/>
    <cellStyle name="Dziesiętny 3 4 2 2 2 3 4 2" xfId="9223"/>
    <cellStyle name="Dziesiętny 3 4 2 2 2 3 5" xfId="5715"/>
    <cellStyle name="Dziesiętny 3 4 2 2 2 4" xfId="1368"/>
    <cellStyle name="Dziesiętny 3 4 2 2 2 4 2" xfId="6097"/>
    <cellStyle name="Dziesiętny 3 4 2 2 2 5" xfId="2588"/>
    <cellStyle name="Dziesiętny 3 4 2 2 2 5 2" xfId="7315"/>
    <cellStyle name="Dziesiętny 3 4 2 2 2 6" xfId="3733"/>
    <cellStyle name="Dziesiętny 3 4 2 2 2 6 2" xfId="8460"/>
    <cellStyle name="Dziesiętny 3 4 2 2 2 7" xfId="4952"/>
    <cellStyle name="Dziesiętny 3 4 2 2 3" xfId="350"/>
    <cellStyle name="Dziesiętny 3 4 2 2 3 2" xfId="732"/>
    <cellStyle name="Dziesiętny 3 4 2 2 3 2 2" xfId="1877"/>
    <cellStyle name="Dziesiętny 3 4 2 2 3 2 2 2" xfId="6606"/>
    <cellStyle name="Dziesiętny 3 4 2 2 3 2 3" xfId="3097"/>
    <cellStyle name="Dziesiętny 3 4 2 2 3 2 3 2" xfId="7824"/>
    <cellStyle name="Dziesiętny 3 4 2 2 3 2 4" xfId="4242"/>
    <cellStyle name="Dziesiętny 3 4 2 2 3 2 4 2" xfId="8969"/>
    <cellStyle name="Dziesiętny 3 4 2 2 3 2 5" xfId="5461"/>
    <cellStyle name="Dziesiętny 3 4 2 2 3 3" xfId="1113"/>
    <cellStyle name="Dziesiętny 3 4 2 2 3 3 2" xfId="2258"/>
    <cellStyle name="Dziesiętny 3 4 2 2 3 3 2 2" xfId="6987"/>
    <cellStyle name="Dziesiętny 3 4 2 2 3 3 3" xfId="3478"/>
    <cellStyle name="Dziesiętny 3 4 2 2 3 3 3 2" xfId="8205"/>
    <cellStyle name="Dziesiętny 3 4 2 2 3 3 4" xfId="4623"/>
    <cellStyle name="Dziesiętny 3 4 2 2 3 3 4 2" xfId="9350"/>
    <cellStyle name="Dziesiętny 3 4 2 2 3 3 5" xfId="5842"/>
    <cellStyle name="Dziesiętny 3 4 2 2 3 4" xfId="1495"/>
    <cellStyle name="Dziesiętny 3 4 2 2 3 4 2" xfId="6224"/>
    <cellStyle name="Dziesiętny 3 4 2 2 3 5" xfId="2715"/>
    <cellStyle name="Dziesiętny 3 4 2 2 3 5 2" xfId="7442"/>
    <cellStyle name="Dziesiętny 3 4 2 2 3 6" xfId="3860"/>
    <cellStyle name="Dziesiętny 3 4 2 2 3 6 2" xfId="8587"/>
    <cellStyle name="Dziesiętny 3 4 2 2 3 7" xfId="5079"/>
    <cellStyle name="Dziesiętny 3 4 2 2 4" xfId="478"/>
    <cellStyle name="Dziesiętny 3 4 2 2 4 2" xfId="1623"/>
    <cellStyle name="Dziesiętny 3 4 2 2 4 2 2" xfId="6352"/>
    <cellStyle name="Dziesiętny 3 4 2 2 4 3" xfId="2843"/>
    <cellStyle name="Dziesiętny 3 4 2 2 4 3 2" xfId="7570"/>
    <cellStyle name="Dziesiętny 3 4 2 2 4 4" xfId="3988"/>
    <cellStyle name="Dziesiętny 3 4 2 2 4 4 2" xfId="8715"/>
    <cellStyle name="Dziesiętny 3 4 2 2 4 5" xfId="5207"/>
    <cellStyle name="Dziesiętny 3 4 2 2 5" xfId="859"/>
    <cellStyle name="Dziesiętny 3 4 2 2 5 2" xfId="2004"/>
    <cellStyle name="Dziesiętny 3 4 2 2 5 2 2" xfId="6733"/>
    <cellStyle name="Dziesiętny 3 4 2 2 5 3" xfId="3224"/>
    <cellStyle name="Dziesiętny 3 4 2 2 5 3 2" xfId="7951"/>
    <cellStyle name="Dziesiętny 3 4 2 2 5 4" xfId="4369"/>
    <cellStyle name="Dziesiętny 3 4 2 2 5 4 2" xfId="9096"/>
    <cellStyle name="Dziesiętny 3 4 2 2 5 5" xfId="5588"/>
    <cellStyle name="Dziesiętny 3 4 2 2 6" xfId="1241"/>
    <cellStyle name="Dziesiętny 3 4 2 2 6 2" xfId="5970"/>
    <cellStyle name="Dziesiętny 3 4 2 2 7" xfId="2461"/>
    <cellStyle name="Dziesiętny 3 4 2 2 7 2" xfId="7188"/>
    <cellStyle name="Dziesiętny 3 4 2 2 8" xfId="3606"/>
    <cellStyle name="Dziesiętny 3 4 2 2 8 2" xfId="8333"/>
    <cellStyle name="Dziesiętny 3 4 2 2 9" xfId="4825"/>
    <cellStyle name="Dziesiętny 3 4 2 3" xfId="133"/>
    <cellStyle name="Dziesiętny 3 4 2 3 2" xfId="263"/>
    <cellStyle name="Dziesiętny 3 4 2 3 2 2" xfId="646"/>
    <cellStyle name="Dziesiętny 3 4 2 3 2 2 2" xfId="1791"/>
    <cellStyle name="Dziesiętny 3 4 2 3 2 2 2 2" xfId="6520"/>
    <cellStyle name="Dziesiętny 3 4 2 3 2 2 3" xfId="3011"/>
    <cellStyle name="Dziesiętny 3 4 2 3 2 2 3 2" xfId="7738"/>
    <cellStyle name="Dziesiętny 3 4 2 3 2 2 4" xfId="4156"/>
    <cellStyle name="Dziesiętny 3 4 2 3 2 2 4 2" xfId="8883"/>
    <cellStyle name="Dziesiętny 3 4 2 3 2 2 5" xfId="5375"/>
    <cellStyle name="Dziesiętny 3 4 2 3 2 3" xfId="1027"/>
    <cellStyle name="Dziesiętny 3 4 2 3 2 3 2" xfId="2172"/>
    <cellStyle name="Dziesiętny 3 4 2 3 2 3 2 2" xfId="6901"/>
    <cellStyle name="Dziesiętny 3 4 2 3 2 3 3" xfId="3392"/>
    <cellStyle name="Dziesiętny 3 4 2 3 2 3 3 2" xfId="8119"/>
    <cellStyle name="Dziesiętny 3 4 2 3 2 3 4" xfId="4537"/>
    <cellStyle name="Dziesiętny 3 4 2 3 2 3 4 2" xfId="9264"/>
    <cellStyle name="Dziesiętny 3 4 2 3 2 3 5" xfId="5756"/>
    <cellStyle name="Dziesiętny 3 4 2 3 2 4" xfId="1409"/>
    <cellStyle name="Dziesiętny 3 4 2 3 2 4 2" xfId="6138"/>
    <cellStyle name="Dziesiętny 3 4 2 3 2 5" xfId="2629"/>
    <cellStyle name="Dziesiętny 3 4 2 3 2 5 2" xfId="7356"/>
    <cellStyle name="Dziesiętny 3 4 2 3 2 6" xfId="3774"/>
    <cellStyle name="Dziesiętny 3 4 2 3 2 6 2" xfId="8501"/>
    <cellStyle name="Dziesiętny 3 4 2 3 2 7" xfId="4993"/>
    <cellStyle name="Dziesiętny 3 4 2 3 3" xfId="391"/>
    <cellStyle name="Dziesiętny 3 4 2 3 3 2" xfId="773"/>
    <cellStyle name="Dziesiętny 3 4 2 3 3 2 2" xfId="1918"/>
    <cellStyle name="Dziesiętny 3 4 2 3 3 2 2 2" xfId="6647"/>
    <cellStyle name="Dziesiętny 3 4 2 3 3 2 3" xfId="3138"/>
    <cellStyle name="Dziesiętny 3 4 2 3 3 2 3 2" xfId="7865"/>
    <cellStyle name="Dziesiętny 3 4 2 3 3 2 4" xfId="4283"/>
    <cellStyle name="Dziesiętny 3 4 2 3 3 2 4 2" xfId="9010"/>
    <cellStyle name="Dziesiętny 3 4 2 3 3 2 5" xfId="5502"/>
    <cellStyle name="Dziesiętny 3 4 2 3 3 3" xfId="1154"/>
    <cellStyle name="Dziesiętny 3 4 2 3 3 3 2" xfId="2299"/>
    <cellStyle name="Dziesiętny 3 4 2 3 3 3 2 2" xfId="7028"/>
    <cellStyle name="Dziesiętny 3 4 2 3 3 3 3" xfId="3519"/>
    <cellStyle name="Dziesiętny 3 4 2 3 3 3 3 2" xfId="8246"/>
    <cellStyle name="Dziesiętny 3 4 2 3 3 3 4" xfId="4664"/>
    <cellStyle name="Dziesiętny 3 4 2 3 3 3 4 2" xfId="9391"/>
    <cellStyle name="Dziesiętny 3 4 2 3 3 3 5" xfId="5883"/>
    <cellStyle name="Dziesiętny 3 4 2 3 3 4" xfId="1536"/>
    <cellStyle name="Dziesiętny 3 4 2 3 3 4 2" xfId="6265"/>
    <cellStyle name="Dziesiętny 3 4 2 3 3 5" xfId="2756"/>
    <cellStyle name="Dziesiętny 3 4 2 3 3 5 2" xfId="7483"/>
    <cellStyle name="Dziesiętny 3 4 2 3 3 6" xfId="3901"/>
    <cellStyle name="Dziesiętny 3 4 2 3 3 6 2" xfId="8628"/>
    <cellStyle name="Dziesiętny 3 4 2 3 3 7" xfId="5120"/>
    <cellStyle name="Dziesiętny 3 4 2 3 4" xfId="519"/>
    <cellStyle name="Dziesiętny 3 4 2 3 4 2" xfId="1664"/>
    <cellStyle name="Dziesiętny 3 4 2 3 4 2 2" xfId="6393"/>
    <cellStyle name="Dziesiętny 3 4 2 3 4 3" xfId="2884"/>
    <cellStyle name="Dziesiętny 3 4 2 3 4 3 2" xfId="7611"/>
    <cellStyle name="Dziesiętny 3 4 2 3 4 4" xfId="4029"/>
    <cellStyle name="Dziesiętny 3 4 2 3 4 4 2" xfId="8756"/>
    <cellStyle name="Dziesiętny 3 4 2 3 4 5" xfId="5248"/>
    <cellStyle name="Dziesiętny 3 4 2 3 5" xfId="900"/>
    <cellStyle name="Dziesiętny 3 4 2 3 5 2" xfId="2045"/>
    <cellStyle name="Dziesiętny 3 4 2 3 5 2 2" xfId="6774"/>
    <cellStyle name="Dziesiętny 3 4 2 3 5 3" xfId="3265"/>
    <cellStyle name="Dziesiętny 3 4 2 3 5 3 2" xfId="7992"/>
    <cellStyle name="Dziesiętny 3 4 2 3 5 4" xfId="4410"/>
    <cellStyle name="Dziesiętny 3 4 2 3 5 4 2" xfId="9137"/>
    <cellStyle name="Dziesiętny 3 4 2 3 5 5" xfId="5629"/>
    <cellStyle name="Dziesiętny 3 4 2 3 6" xfId="1282"/>
    <cellStyle name="Dziesiętny 3 4 2 3 6 2" xfId="6011"/>
    <cellStyle name="Dziesiętny 3 4 2 3 7" xfId="2502"/>
    <cellStyle name="Dziesiętny 3 4 2 3 7 2" xfId="7229"/>
    <cellStyle name="Dziesiętny 3 4 2 3 8" xfId="3647"/>
    <cellStyle name="Dziesiętny 3 4 2 3 8 2" xfId="8374"/>
    <cellStyle name="Dziesiętny 3 4 2 3 9" xfId="4866"/>
    <cellStyle name="Dziesiętny 3 4 2 4" xfId="181"/>
    <cellStyle name="Dziesiętny 3 4 2 4 2" xfId="564"/>
    <cellStyle name="Dziesiętny 3 4 2 4 2 2" xfId="1709"/>
    <cellStyle name="Dziesiętny 3 4 2 4 2 2 2" xfId="6438"/>
    <cellStyle name="Dziesiętny 3 4 2 4 2 3" xfId="2929"/>
    <cellStyle name="Dziesiętny 3 4 2 4 2 3 2" xfId="7656"/>
    <cellStyle name="Dziesiętny 3 4 2 4 2 4" xfId="4074"/>
    <cellStyle name="Dziesiętny 3 4 2 4 2 4 2" xfId="8801"/>
    <cellStyle name="Dziesiętny 3 4 2 4 2 5" xfId="5293"/>
    <cellStyle name="Dziesiętny 3 4 2 4 3" xfId="945"/>
    <cellStyle name="Dziesiętny 3 4 2 4 3 2" xfId="2090"/>
    <cellStyle name="Dziesiętny 3 4 2 4 3 2 2" xfId="6819"/>
    <cellStyle name="Dziesiętny 3 4 2 4 3 3" xfId="3310"/>
    <cellStyle name="Dziesiętny 3 4 2 4 3 3 2" xfId="8037"/>
    <cellStyle name="Dziesiętny 3 4 2 4 3 4" xfId="4455"/>
    <cellStyle name="Dziesiętny 3 4 2 4 3 4 2" xfId="9182"/>
    <cellStyle name="Dziesiętny 3 4 2 4 3 5" xfId="5674"/>
    <cellStyle name="Dziesiętny 3 4 2 4 4" xfId="1327"/>
    <cellStyle name="Dziesiętny 3 4 2 4 4 2" xfId="6056"/>
    <cellStyle name="Dziesiętny 3 4 2 4 5" xfId="2547"/>
    <cellStyle name="Dziesiętny 3 4 2 4 5 2" xfId="7274"/>
    <cellStyle name="Dziesiętny 3 4 2 4 6" xfId="3692"/>
    <cellStyle name="Dziesiętny 3 4 2 4 6 2" xfId="8419"/>
    <cellStyle name="Dziesiętny 3 4 2 4 7" xfId="4911"/>
    <cellStyle name="Dziesiętny 3 4 2 5" xfId="309"/>
    <cellStyle name="Dziesiętny 3 4 2 5 2" xfId="691"/>
    <cellStyle name="Dziesiętny 3 4 2 5 2 2" xfId="1836"/>
    <cellStyle name="Dziesiętny 3 4 2 5 2 2 2" xfId="6565"/>
    <cellStyle name="Dziesiętny 3 4 2 5 2 3" xfId="3056"/>
    <cellStyle name="Dziesiętny 3 4 2 5 2 3 2" xfId="7783"/>
    <cellStyle name="Dziesiętny 3 4 2 5 2 4" xfId="4201"/>
    <cellStyle name="Dziesiętny 3 4 2 5 2 4 2" xfId="8928"/>
    <cellStyle name="Dziesiętny 3 4 2 5 2 5" xfId="5420"/>
    <cellStyle name="Dziesiętny 3 4 2 5 3" xfId="1072"/>
    <cellStyle name="Dziesiętny 3 4 2 5 3 2" xfId="2217"/>
    <cellStyle name="Dziesiętny 3 4 2 5 3 2 2" xfId="6946"/>
    <cellStyle name="Dziesiętny 3 4 2 5 3 3" xfId="3437"/>
    <cellStyle name="Dziesiętny 3 4 2 5 3 3 2" xfId="8164"/>
    <cellStyle name="Dziesiętny 3 4 2 5 3 4" xfId="4582"/>
    <cellStyle name="Dziesiętny 3 4 2 5 3 4 2" xfId="9309"/>
    <cellStyle name="Dziesiętny 3 4 2 5 3 5" xfId="5801"/>
    <cellStyle name="Dziesiętny 3 4 2 5 4" xfId="1454"/>
    <cellStyle name="Dziesiętny 3 4 2 5 4 2" xfId="6183"/>
    <cellStyle name="Dziesiętny 3 4 2 5 5" xfId="2674"/>
    <cellStyle name="Dziesiętny 3 4 2 5 5 2" xfId="7401"/>
    <cellStyle name="Dziesiętny 3 4 2 5 6" xfId="3819"/>
    <cellStyle name="Dziesiętny 3 4 2 5 6 2" xfId="8546"/>
    <cellStyle name="Dziesiętny 3 4 2 5 7" xfId="5038"/>
    <cellStyle name="Dziesiętny 3 4 2 6" xfId="437"/>
    <cellStyle name="Dziesiętny 3 4 2 6 2" xfId="1582"/>
    <cellStyle name="Dziesiętny 3 4 2 6 2 2" xfId="6311"/>
    <cellStyle name="Dziesiętny 3 4 2 6 3" xfId="2802"/>
    <cellStyle name="Dziesiętny 3 4 2 6 3 2" xfId="7529"/>
    <cellStyle name="Dziesiętny 3 4 2 6 4" xfId="3947"/>
    <cellStyle name="Dziesiętny 3 4 2 6 4 2" xfId="8674"/>
    <cellStyle name="Dziesiętny 3 4 2 6 5" xfId="5166"/>
    <cellStyle name="Dziesiętny 3 4 2 7" xfId="818"/>
    <cellStyle name="Dziesiętny 3 4 2 7 2" xfId="1963"/>
    <cellStyle name="Dziesiętny 3 4 2 7 2 2" xfId="6692"/>
    <cellStyle name="Dziesiętny 3 4 2 7 3" xfId="3183"/>
    <cellStyle name="Dziesiętny 3 4 2 7 3 2" xfId="7910"/>
    <cellStyle name="Dziesiętny 3 4 2 7 4" xfId="4328"/>
    <cellStyle name="Dziesiętny 3 4 2 7 4 2" xfId="9055"/>
    <cellStyle name="Dziesiętny 3 4 2 7 5" xfId="5547"/>
    <cellStyle name="Dziesiętny 3 4 2 8" xfId="1200"/>
    <cellStyle name="Dziesiętny 3 4 2 8 2" xfId="5929"/>
    <cellStyle name="Dziesiętny 3 4 2 9" xfId="2420"/>
    <cellStyle name="Dziesiętny 3 4 2 9 2" xfId="7147"/>
    <cellStyle name="Dziesiętny 3 4 3" xfId="72"/>
    <cellStyle name="Dziesiętny 3 4 3 2" xfId="202"/>
    <cellStyle name="Dziesiętny 3 4 3 2 2" xfId="585"/>
    <cellStyle name="Dziesiętny 3 4 3 2 2 2" xfId="1730"/>
    <cellStyle name="Dziesiętny 3 4 3 2 2 2 2" xfId="6459"/>
    <cellStyle name="Dziesiętny 3 4 3 2 2 3" xfId="2950"/>
    <cellStyle name="Dziesiętny 3 4 3 2 2 3 2" xfId="7677"/>
    <cellStyle name="Dziesiętny 3 4 3 2 2 4" xfId="4095"/>
    <cellStyle name="Dziesiętny 3 4 3 2 2 4 2" xfId="8822"/>
    <cellStyle name="Dziesiętny 3 4 3 2 2 5" xfId="5314"/>
    <cellStyle name="Dziesiętny 3 4 3 2 3" xfId="966"/>
    <cellStyle name="Dziesiętny 3 4 3 2 3 2" xfId="2111"/>
    <cellStyle name="Dziesiętny 3 4 3 2 3 2 2" xfId="6840"/>
    <cellStyle name="Dziesiętny 3 4 3 2 3 3" xfId="3331"/>
    <cellStyle name="Dziesiętny 3 4 3 2 3 3 2" xfId="8058"/>
    <cellStyle name="Dziesiętny 3 4 3 2 3 4" xfId="4476"/>
    <cellStyle name="Dziesiętny 3 4 3 2 3 4 2" xfId="9203"/>
    <cellStyle name="Dziesiętny 3 4 3 2 3 5" xfId="5695"/>
    <cellStyle name="Dziesiętny 3 4 3 2 4" xfId="1348"/>
    <cellStyle name="Dziesiętny 3 4 3 2 4 2" xfId="6077"/>
    <cellStyle name="Dziesiętny 3 4 3 2 5" xfId="2568"/>
    <cellStyle name="Dziesiętny 3 4 3 2 5 2" xfId="7295"/>
    <cellStyle name="Dziesiętny 3 4 3 2 6" xfId="3713"/>
    <cellStyle name="Dziesiętny 3 4 3 2 6 2" xfId="8440"/>
    <cellStyle name="Dziesiętny 3 4 3 2 7" xfId="4932"/>
    <cellStyle name="Dziesiętny 3 4 3 3" xfId="330"/>
    <cellStyle name="Dziesiętny 3 4 3 3 2" xfId="712"/>
    <cellStyle name="Dziesiętny 3 4 3 3 2 2" xfId="1857"/>
    <cellStyle name="Dziesiętny 3 4 3 3 2 2 2" xfId="6586"/>
    <cellStyle name="Dziesiętny 3 4 3 3 2 3" xfId="3077"/>
    <cellStyle name="Dziesiętny 3 4 3 3 2 3 2" xfId="7804"/>
    <cellStyle name="Dziesiętny 3 4 3 3 2 4" xfId="4222"/>
    <cellStyle name="Dziesiętny 3 4 3 3 2 4 2" xfId="8949"/>
    <cellStyle name="Dziesiętny 3 4 3 3 2 5" xfId="5441"/>
    <cellStyle name="Dziesiętny 3 4 3 3 3" xfId="1093"/>
    <cellStyle name="Dziesiętny 3 4 3 3 3 2" xfId="2238"/>
    <cellStyle name="Dziesiętny 3 4 3 3 3 2 2" xfId="6967"/>
    <cellStyle name="Dziesiętny 3 4 3 3 3 3" xfId="3458"/>
    <cellStyle name="Dziesiętny 3 4 3 3 3 3 2" xfId="8185"/>
    <cellStyle name="Dziesiętny 3 4 3 3 3 4" xfId="4603"/>
    <cellStyle name="Dziesiętny 3 4 3 3 3 4 2" xfId="9330"/>
    <cellStyle name="Dziesiętny 3 4 3 3 3 5" xfId="5822"/>
    <cellStyle name="Dziesiętny 3 4 3 3 4" xfId="1475"/>
    <cellStyle name="Dziesiętny 3 4 3 3 4 2" xfId="6204"/>
    <cellStyle name="Dziesiętny 3 4 3 3 5" xfId="2695"/>
    <cellStyle name="Dziesiętny 3 4 3 3 5 2" xfId="7422"/>
    <cellStyle name="Dziesiętny 3 4 3 3 6" xfId="3840"/>
    <cellStyle name="Dziesiętny 3 4 3 3 6 2" xfId="8567"/>
    <cellStyle name="Dziesiętny 3 4 3 3 7" xfId="5059"/>
    <cellStyle name="Dziesiętny 3 4 3 4" xfId="458"/>
    <cellStyle name="Dziesiętny 3 4 3 4 2" xfId="1603"/>
    <cellStyle name="Dziesiętny 3 4 3 4 2 2" xfId="6332"/>
    <cellStyle name="Dziesiętny 3 4 3 4 3" xfId="2823"/>
    <cellStyle name="Dziesiętny 3 4 3 4 3 2" xfId="7550"/>
    <cellStyle name="Dziesiętny 3 4 3 4 4" xfId="3968"/>
    <cellStyle name="Dziesiętny 3 4 3 4 4 2" xfId="8695"/>
    <cellStyle name="Dziesiętny 3 4 3 4 5" xfId="5187"/>
    <cellStyle name="Dziesiętny 3 4 3 5" xfId="839"/>
    <cellStyle name="Dziesiętny 3 4 3 5 2" xfId="1984"/>
    <cellStyle name="Dziesiętny 3 4 3 5 2 2" xfId="6713"/>
    <cellStyle name="Dziesiętny 3 4 3 5 3" xfId="3204"/>
    <cellStyle name="Dziesiętny 3 4 3 5 3 2" xfId="7931"/>
    <cellStyle name="Dziesiętny 3 4 3 5 4" xfId="4349"/>
    <cellStyle name="Dziesiętny 3 4 3 5 4 2" xfId="9076"/>
    <cellStyle name="Dziesiętny 3 4 3 5 5" xfId="5568"/>
    <cellStyle name="Dziesiętny 3 4 3 6" xfId="1221"/>
    <cellStyle name="Dziesiętny 3 4 3 6 2" xfId="5950"/>
    <cellStyle name="Dziesiętny 3 4 3 7" xfId="2441"/>
    <cellStyle name="Dziesiętny 3 4 3 7 2" xfId="7168"/>
    <cellStyle name="Dziesiętny 3 4 3 8" xfId="3586"/>
    <cellStyle name="Dziesiętny 3 4 3 8 2" xfId="8313"/>
    <cellStyle name="Dziesiętny 3 4 3 9" xfId="4805"/>
    <cellStyle name="Dziesiętny 3 4 4" xfId="113"/>
    <cellStyle name="Dziesiętny 3 4 4 2" xfId="243"/>
    <cellStyle name="Dziesiętny 3 4 4 2 2" xfId="626"/>
    <cellStyle name="Dziesiętny 3 4 4 2 2 2" xfId="1771"/>
    <cellStyle name="Dziesiętny 3 4 4 2 2 2 2" xfId="6500"/>
    <cellStyle name="Dziesiętny 3 4 4 2 2 3" xfId="2991"/>
    <cellStyle name="Dziesiętny 3 4 4 2 2 3 2" xfId="7718"/>
    <cellStyle name="Dziesiętny 3 4 4 2 2 4" xfId="4136"/>
    <cellStyle name="Dziesiętny 3 4 4 2 2 4 2" xfId="8863"/>
    <cellStyle name="Dziesiętny 3 4 4 2 2 5" xfId="5355"/>
    <cellStyle name="Dziesiętny 3 4 4 2 3" xfId="1007"/>
    <cellStyle name="Dziesiętny 3 4 4 2 3 2" xfId="2152"/>
    <cellStyle name="Dziesiętny 3 4 4 2 3 2 2" xfId="6881"/>
    <cellStyle name="Dziesiętny 3 4 4 2 3 3" xfId="3372"/>
    <cellStyle name="Dziesiętny 3 4 4 2 3 3 2" xfId="8099"/>
    <cellStyle name="Dziesiętny 3 4 4 2 3 4" xfId="4517"/>
    <cellStyle name="Dziesiętny 3 4 4 2 3 4 2" xfId="9244"/>
    <cellStyle name="Dziesiętny 3 4 4 2 3 5" xfId="5736"/>
    <cellStyle name="Dziesiętny 3 4 4 2 4" xfId="1389"/>
    <cellStyle name="Dziesiętny 3 4 4 2 4 2" xfId="6118"/>
    <cellStyle name="Dziesiętny 3 4 4 2 5" xfId="2609"/>
    <cellStyle name="Dziesiętny 3 4 4 2 5 2" xfId="7336"/>
    <cellStyle name="Dziesiętny 3 4 4 2 6" xfId="3754"/>
    <cellStyle name="Dziesiętny 3 4 4 2 6 2" xfId="8481"/>
    <cellStyle name="Dziesiętny 3 4 4 2 7" xfId="4973"/>
    <cellStyle name="Dziesiętny 3 4 4 3" xfId="371"/>
    <cellStyle name="Dziesiętny 3 4 4 3 2" xfId="753"/>
    <cellStyle name="Dziesiętny 3 4 4 3 2 2" xfId="1898"/>
    <cellStyle name="Dziesiętny 3 4 4 3 2 2 2" xfId="6627"/>
    <cellStyle name="Dziesiętny 3 4 4 3 2 3" xfId="3118"/>
    <cellStyle name="Dziesiętny 3 4 4 3 2 3 2" xfId="7845"/>
    <cellStyle name="Dziesiętny 3 4 4 3 2 4" xfId="4263"/>
    <cellStyle name="Dziesiętny 3 4 4 3 2 4 2" xfId="8990"/>
    <cellStyle name="Dziesiętny 3 4 4 3 2 5" xfId="5482"/>
    <cellStyle name="Dziesiętny 3 4 4 3 3" xfId="1134"/>
    <cellStyle name="Dziesiętny 3 4 4 3 3 2" xfId="2279"/>
    <cellStyle name="Dziesiętny 3 4 4 3 3 2 2" xfId="7008"/>
    <cellStyle name="Dziesiętny 3 4 4 3 3 3" xfId="3499"/>
    <cellStyle name="Dziesiętny 3 4 4 3 3 3 2" xfId="8226"/>
    <cellStyle name="Dziesiętny 3 4 4 3 3 4" xfId="4644"/>
    <cellStyle name="Dziesiętny 3 4 4 3 3 4 2" xfId="9371"/>
    <cellStyle name="Dziesiętny 3 4 4 3 3 5" xfId="5863"/>
    <cellStyle name="Dziesiętny 3 4 4 3 4" xfId="1516"/>
    <cellStyle name="Dziesiętny 3 4 4 3 4 2" xfId="6245"/>
    <cellStyle name="Dziesiętny 3 4 4 3 5" xfId="2736"/>
    <cellStyle name="Dziesiętny 3 4 4 3 5 2" xfId="7463"/>
    <cellStyle name="Dziesiętny 3 4 4 3 6" xfId="3881"/>
    <cellStyle name="Dziesiętny 3 4 4 3 6 2" xfId="8608"/>
    <cellStyle name="Dziesiętny 3 4 4 3 7" xfId="5100"/>
    <cellStyle name="Dziesiętny 3 4 4 4" xfId="499"/>
    <cellStyle name="Dziesiętny 3 4 4 4 2" xfId="1644"/>
    <cellStyle name="Dziesiętny 3 4 4 4 2 2" xfId="6373"/>
    <cellStyle name="Dziesiętny 3 4 4 4 3" xfId="2864"/>
    <cellStyle name="Dziesiętny 3 4 4 4 3 2" xfId="7591"/>
    <cellStyle name="Dziesiętny 3 4 4 4 4" xfId="4009"/>
    <cellStyle name="Dziesiętny 3 4 4 4 4 2" xfId="8736"/>
    <cellStyle name="Dziesiętny 3 4 4 4 5" xfId="5228"/>
    <cellStyle name="Dziesiętny 3 4 4 5" xfId="880"/>
    <cellStyle name="Dziesiętny 3 4 4 5 2" xfId="2025"/>
    <cellStyle name="Dziesiętny 3 4 4 5 2 2" xfId="6754"/>
    <cellStyle name="Dziesiętny 3 4 4 5 3" xfId="3245"/>
    <cellStyle name="Dziesiętny 3 4 4 5 3 2" xfId="7972"/>
    <cellStyle name="Dziesiętny 3 4 4 5 4" xfId="4390"/>
    <cellStyle name="Dziesiętny 3 4 4 5 4 2" xfId="9117"/>
    <cellStyle name="Dziesiętny 3 4 4 5 5" xfId="5609"/>
    <cellStyle name="Dziesiętny 3 4 4 6" xfId="1262"/>
    <cellStyle name="Dziesiętny 3 4 4 6 2" xfId="5991"/>
    <cellStyle name="Dziesiętny 3 4 4 7" xfId="2482"/>
    <cellStyle name="Dziesiętny 3 4 4 7 2" xfId="7209"/>
    <cellStyle name="Dziesiętny 3 4 4 8" xfId="3627"/>
    <cellStyle name="Dziesiętny 3 4 4 8 2" xfId="8354"/>
    <cellStyle name="Dziesiętny 3 4 4 9" xfId="4846"/>
    <cellStyle name="Dziesiętny 3 4 5" xfId="161"/>
    <cellStyle name="Dziesiętny 3 4 5 2" xfId="544"/>
    <cellStyle name="Dziesiętny 3 4 5 2 2" xfId="1689"/>
    <cellStyle name="Dziesiętny 3 4 5 2 2 2" xfId="6418"/>
    <cellStyle name="Dziesiętny 3 4 5 2 3" xfId="2909"/>
    <cellStyle name="Dziesiętny 3 4 5 2 3 2" xfId="7636"/>
    <cellStyle name="Dziesiętny 3 4 5 2 4" xfId="4054"/>
    <cellStyle name="Dziesiętny 3 4 5 2 4 2" xfId="8781"/>
    <cellStyle name="Dziesiętny 3 4 5 2 5" xfId="5273"/>
    <cellStyle name="Dziesiętny 3 4 5 3" xfId="925"/>
    <cellStyle name="Dziesiętny 3 4 5 3 2" xfId="2070"/>
    <cellStyle name="Dziesiętny 3 4 5 3 2 2" xfId="6799"/>
    <cellStyle name="Dziesiętny 3 4 5 3 3" xfId="3290"/>
    <cellStyle name="Dziesiętny 3 4 5 3 3 2" xfId="8017"/>
    <cellStyle name="Dziesiętny 3 4 5 3 4" xfId="4435"/>
    <cellStyle name="Dziesiętny 3 4 5 3 4 2" xfId="9162"/>
    <cellStyle name="Dziesiętny 3 4 5 3 5" xfId="5654"/>
    <cellStyle name="Dziesiętny 3 4 5 4" xfId="1307"/>
    <cellStyle name="Dziesiętny 3 4 5 4 2" xfId="6036"/>
    <cellStyle name="Dziesiętny 3 4 5 5" xfId="2527"/>
    <cellStyle name="Dziesiętny 3 4 5 5 2" xfId="7254"/>
    <cellStyle name="Dziesiętny 3 4 5 6" xfId="3672"/>
    <cellStyle name="Dziesiętny 3 4 5 6 2" xfId="8399"/>
    <cellStyle name="Dziesiętny 3 4 5 7" xfId="4891"/>
    <cellStyle name="Dziesiętny 3 4 6" xfId="289"/>
    <cellStyle name="Dziesiętny 3 4 6 2" xfId="671"/>
    <cellStyle name="Dziesiętny 3 4 6 2 2" xfId="1816"/>
    <cellStyle name="Dziesiętny 3 4 6 2 2 2" xfId="6545"/>
    <cellStyle name="Dziesiętny 3 4 6 2 3" xfId="3036"/>
    <cellStyle name="Dziesiętny 3 4 6 2 3 2" xfId="7763"/>
    <cellStyle name="Dziesiętny 3 4 6 2 4" xfId="4181"/>
    <cellStyle name="Dziesiętny 3 4 6 2 4 2" xfId="8908"/>
    <cellStyle name="Dziesiętny 3 4 6 2 5" xfId="5400"/>
    <cellStyle name="Dziesiętny 3 4 6 3" xfId="1052"/>
    <cellStyle name="Dziesiętny 3 4 6 3 2" xfId="2197"/>
    <cellStyle name="Dziesiętny 3 4 6 3 2 2" xfId="6926"/>
    <cellStyle name="Dziesiętny 3 4 6 3 3" xfId="3417"/>
    <cellStyle name="Dziesiętny 3 4 6 3 3 2" xfId="8144"/>
    <cellStyle name="Dziesiętny 3 4 6 3 4" xfId="4562"/>
    <cellStyle name="Dziesiętny 3 4 6 3 4 2" xfId="9289"/>
    <cellStyle name="Dziesiętny 3 4 6 3 5" xfId="5781"/>
    <cellStyle name="Dziesiętny 3 4 6 4" xfId="1434"/>
    <cellStyle name="Dziesiętny 3 4 6 4 2" xfId="6163"/>
    <cellStyle name="Dziesiętny 3 4 6 5" xfId="2654"/>
    <cellStyle name="Dziesiętny 3 4 6 5 2" xfId="7381"/>
    <cellStyle name="Dziesiętny 3 4 6 6" xfId="3799"/>
    <cellStyle name="Dziesiętny 3 4 6 6 2" xfId="8526"/>
    <cellStyle name="Dziesiętny 3 4 6 7" xfId="5018"/>
    <cellStyle name="Dziesiętny 3 4 7" xfId="417"/>
    <cellStyle name="Dziesiętny 3 4 7 2" xfId="1562"/>
    <cellStyle name="Dziesiętny 3 4 7 2 2" xfId="6291"/>
    <cellStyle name="Dziesiętny 3 4 7 3" xfId="2782"/>
    <cellStyle name="Dziesiętny 3 4 7 3 2" xfId="7509"/>
    <cellStyle name="Dziesiętny 3 4 7 4" xfId="3927"/>
    <cellStyle name="Dziesiętny 3 4 7 4 2" xfId="8654"/>
    <cellStyle name="Dziesiętny 3 4 7 5" xfId="5146"/>
    <cellStyle name="Dziesiętny 3 4 8" xfId="798"/>
    <cellStyle name="Dziesiętny 3 4 8 2" xfId="1943"/>
    <cellStyle name="Dziesiętny 3 4 8 2 2" xfId="6672"/>
    <cellStyle name="Dziesiętny 3 4 8 3" xfId="3163"/>
    <cellStyle name="Dziesiętny 3 4 8 3 2" xfId="7890"/>
    <cellStyle name="Dziesiętny 3 4 8 4" xfId="4308"/>
    <cellStyle name="Dziesiętny 3 4 8 4 2" xfId="9035"/>
    <cellStyle name="Dziesiętny 3 4 8 5" xfId="5527"/>
    <cellStyle name="Dziesiętny 3 4 9" xfId="1180"/>
    <cellStyle name="Dziesiętny 3 4 9 2" xfId="5909"/>
    <cellStyle name="Dziesiętny 3 5" xfId="36"/>
    <cellStyle name="Dziesiętny 3 5 10" xfId="3555"/>
    <cellStyle name="Dziesiętny 3 5 10 2" xfId="8282"/>
    <cellStyle name="Dziesiętny 3 5 11" xfId="4774"/>
    <cellStyle name="Dziesiętny 3 5 2" xfId="82"/>
    <cellStyle name="Dziesiętny 3 5 2 2" xfId="212"/>
    <cellStyle name="Dziesiętny 3 5 2 2 2" xfId="595"/>
    <cellStyle name="Dziesiętny 3 5 2 2 2 2" xfId="1740"/>
    <cellStyle name="Dziesiętny 3 5 2 2 2 2 2" xfId="6469"/>
    <cellStyle name="Dziesiętny 3 5 2 2 2 3" xfId="2960"/>
    <cellStyle name="Dziesiętny 3 5 2 2 2 3 2" xfId="7687"/>
    <cellStyle name="Dziesiętny 3 5 2 2 2 4" xfId="4105"/>
    <cellStyle name="Dziesiętny 3 5 2 2 2 4 2" xfId="8832"/>
    <cellStyle name="Dziesiętny 3 5 2 2 2 5" xfId="5324"/>
    <cellStyle name="Dziesiętny 3 5 2 2 3" xfId="976"/>
    <cellStyle name="Dziesiętny 3 5 2 2 3 2" xfId="2121"/>
    <cellStyle name="Dziesiętny 3 5 2 2 3 2 2" xfId="6850"/>
    <cellStyle name="Dziesiętny 3 5 2 2 3 3" xfId="3341"/>
    <cellStyle name="Dziesiętny 3 5 2 2 3 3 2" xfId="8068"/>
    <cellStyle name="Dziesiętny 3 5 2 2 3 4" xfId="4486"/>
    <cellStyle name="Dziesiętny 3 5 2 2 3 4 2" xfId="9213"/>
    <cellStyle name="Dziesiętny 3 5 2 2 3 5" xfId="5705"/>
    <cellStyle name="Dziesiętny 3 5 2 2 4" xfId="1358"/>
    <cellStyle name="Dziesiętny 3 5 2 2 4 2" xfId="6087"/>
    <cellStyle name="Dziesiętny 3 5 2 2 5" xfId="2578"/>
    <cellStyle name="Dziesiętny 3 5 2 2 5 2" xfId="7305"/>
    <cellStyle name="Dziesiętny 3 5 2 2 6" xfId="3723"/>
    <cellStyle name="Dziesiętny 3 5 2 2 6 2" xfId="8450"/>
    <cellStyle name="Dziesiętny 3 5 2 2 7" xfId="4942"/>
    <cellStyle name="Dziesiętny 3 5 2 3" xfId="340"/>
    <cellStyle name="Dziesiętny 3 5 2 3 2" xfId="722"/>
    <cellStyle name="Dziesiętny 3 5 2 3 2 2" xfId="1867"/>
    <cellStyle name="Dziesiętny 3 5 2 3 2 2 2" xfId="6596"/>
    <cellStyle name="Dziesiętny 3 5 2 3 2 3" xfId="3087"/>
    <cellStyle name="Dziesiętny 3 5 2 3 2 3 2" xfId="7814"/>
    <cellStyle name="Dziesiętny 3 5 2 3 2 4" xfId="4232"/>
    <cellStyle name="Dziesiętny 3 5 2 3 2 4 2" xfId="8959"/>
    <cellStyle name="Dziesiętny 3 5 2 3 2 5" xfId="5451"/>
    <cellStyle name="Dziesiętny 3 5 2 3 3" xfId="1103"/>
    <cellStyle name="Dziesiętny 3 5 2 3 3 2" xfId="2248"/>
    <cellStyle name="Dziesiętny 3 5 2 3 3 2 2" xfId="6977"/>
    <cellStyle name="Dziesiętny 3 5 2 3 3 3" xfId="3468"/>
    <cellStyle name="Dziesiętny 3 5 2 3 3 3 2" xfId="8195"/>
    <cellStyle name="Dziesiętny 3 5 2 3 3 4" xfId="4613"/>
    <cellStyle name="Dziesiętny 3 5 2 3 3 4 2" xfId="9340"/>
    <cellStyle name="Dziesiętny 3 5 2 3 3 5" xfId="5832"/>
    <cellStyle name="Dziesiętny 3 5 2 3 4" xfId="1485"/>
    <cellStyle name="Dziesiętny 3 5 2 3 4 2" xfId="6214"/>
    <cellStyle name="Dziesiętny 3 5 2 3 5" xfId="2705"/>
    <cellStyle name="Dziesiętny 3 5 2 3 5 2" xfId="7432"/>
    <cellStyle name="Dziesiętny 3 5 2 3 6" xfId="3850"/>
    <cellStyle name="Dziesiętny 3 5 2 3 6 2" xfId="8577"/>
    <cellStyle name="Dziesiętny 3 5 2 3 7" xfId="5069"/>
    <cellStyle name="Dziesiętny 3 5 2 4" xfId="468"/>
    <cellStyle name="Dziesiętny 3 5 2 4 2" xfId="1613"/>
    <cellStyle name="Dziesiętny 3 5 2 4 2 2" xfId="6342"/>
    <cellStyle name="Dziesiętny 3 5 2 4 3" xfId="2833"/>
    <cellStyle name="Dziesiętny 3 5 2 4 3 2" xfId="7560"/>
    <cellStyle name="Dziesiętny 3 5 2 4 4" xfId="3978"/>
    <cellStyle name="Dziesiętny 3 5 2 4 4 2" xfId="8705"/>
    <cellStyle name="Dziesiętny 3 5 2 4 5" xfId="5197"/>
    <cellStyle name="Dziesiętny 3 5 2 5" xfId="849"/>
    <cellStyle name="Dziesiętny 3 5 2 5 2" xfId="1994"/>
    <cellStyle name="Dziesiętny 3 5 2 5 2 2" xfId="6723"/>
    <cellStyle name="Dziesiętny 3 5 2 5 3" xfId="3214"/>
    <cellStyle name="Dziesiętny 3 5 2 5 3 2" xfId="7941"/>
    <cellStyle name="Dziesiętny 3 5 2 5 4" xfId="4359"/>
    <cellStyle name="Dziesiętny 3 5 2 5 4 2" xfId="9086"/>
    <cellStyle name="Dziesiętny 3 5 2 5 5" xfId="5578"/>
    <cellStyle name="Dziesiętny 3 5 2 6" xfId="1231"/>
    <cellStyle name="Dziesiętny 3 5 2 6 2" xfId="5960"/>
    <cellStyle name="Dziesiętny 3 5 2 7" xfId="2451"/>
    <cellStyle name="Dziesiętny 3 5 2 7 2" xfId="7178"/>
    <cellStyle name="Dziesiętny 3 5 2 8" xfId="3596"/>
    <cellStyle name="Dziesiętny 3 5 2 8 2" xfId="8323"/>
    <cellStyle name="Dziesiętny 3 5 2 9" xfId="4815"/>
    <cellStyle name="Dziesiętny 3 5 3" xfId="123"/>
    <cellStyle name="Dziesiętny 3 5 3 2" xfId="253"/>
    <cellStyle name="Dziesiętny 3 5 3 2 2" xfId="636"/>
    <cellStyle name="Dziesiętny 3 5 3 2 2 2" xfId="1781"/>
    <cellStyle name="Dziesiętny 3 5 3 2 2 2 2" xfId="6510"/>
    <cellStyle name="Dziesiętny 3 5 3 2 2 3" xfId="3001"/>
    <cellStyle name="Dziesiętny 3 5 3 2 2 3 2" xfId="7728"/>
    <cellStyle name="Dziesiętny 3 5 3 2 2 4" xfId="4146"/>
    <cellStyle name="Dziesiętny 3 5 3 2 2 4 2" xfId="8873"/>
    <cellStyle name="Dziesiętny 3 5 3 2 2 5" xfId="5365"/>
    <cellStyle name="Dziesiętny 3 5 3 2 3" xfId="1017"/>
    <cellStyle name="Dziesiętny 3 5 3 2 3 2" xfId="2162"/>
    <cellStyle name="Dziesiętny 3 5 3 2 3 2 2" xfId="6891"/>
    <cellStyle name="Dziesiętny 3 5 3 2 3 3" xfId="3382"/>
    <cellStyle name="Dziesiętny 3 5 3 2 3 3 2" xfId="8109"/>
    <cellStyle name="Dziesiętny 3 5 3 2 3 4" xfId="4527"/>
    <cellStyle name="Dziesiętny 3 5 3 2 3 4 2" xfId="9254"/>
    <cellStyle name="Dziesiętny 3 5 3 2 3 5" xfId="5746"/>
    <cellStyle name="Dziesiętny 3 5 3 2 4" xfId="1399"/>
    <cellStyle name="Dziesiętny 3 5 3 2 4 2" xfId="6128"/>
    <cellStyle name="Dziesiętny 3 5 3 2 5" xfId="2619"/>
    <cellStyle name="Dziesiętny 3 5 3 2 5 2" xfId="7346"/>
    <cellStyle name="Dziesiętny 3 5 3 2 6" xfId="3764"/>
    <cellStyle name="Dziesiętny 3 5 3 2 6 2" xfId="8491"/>
    <cellStyle name="Dziesiętny 3 5 3 2 7" xfId="4983"/>
    <cellStyle name="Dziesiętny 3 5 3 3" xfId="381"/>
    <cellStyle name="Dziesiętny 3 5 3 3 2" xfId="763"/>
    <cellStyle name="Dziesiętny 3 5 3 3 2 2" xfId="1908"/>
    <cellStyle name="Dziesiętny 3 5 3 3 2 2 2" xfId="6637"/>
    <cellStyle name="Dziesiętny 3 5 3 3 2 3" xfId="3128"/>
    <cellStyle name="Dziesiętny 3 5 3 3 2 3 2" xfId="7855"/>
    <cellStyle name="Dziesiętny 3 5 3 3 2 4" xfId="4273"/>
    <cellStyle name="Dziesiętny 3 5 3 3 2 4 2" xfId="9000"/>
    <cellStyle name="Dziesiętny 3 5 3 3 2 5" xfId="5492"/>
    <cellStyle name="Dziesiętny 3 5 3 3 3" xfId="1144"/>
    <cellStyle name="Dziesiętny 3 5 3 3 3 2" xfId="2289"/>
    <cellStyle name="Dziesiętny 3 5 3 3 3 2 2" xfId="7018"/>
    <cellStyle name="Dziesiętny 3 5 3 3 3 3" xfId="3509"/>
    <cellStyle name="Dziesiętny 3 5 3 3 3 3 2" xfId="8236"/>
    <cellStyle name="Dziesiętny 3 5 3 3 3 4" xfId="4654"/>
    <cellStyle name="Dziesiętny 3 5 3 3 3 4 2" xfId="9381"/>
    <cellStyle name="Dziesiętny 3 5 3 3 3 5" xfId="5873"/>
    <cellStyle name="Dziesiętny 3 5 3 3 4" xfId="1526"/>
    <cellStyle name="Dziesiętny 3 5 3 3 4 2" xfId="6255"/>
    <cellStyle name="Dziesiętny 3 5 3 3 5" xfId="2746"/>
    <cellStyle name="Dziesiętny 3 5 3 3 5 2" xfId="7473"/>
    <cellStyle name="Dziesiętny 3 5 3 3 6" xfId="3891"/>
    <cellStyle name="Dziesiętny 3 5 3 3 6 2" xfId="8618"/>
    <cellStyle name="Dziesiętny 3 5 3 3 7" xfId="5110"/>
    <cellStyle name="Dziesiętny 3 5 3 4" xfId="509"/>
    <cellStyle name="Dziesiętny 3 5 3 4 2" xfId="1654"/>
    <cellStyle name="Dziesiętny 3 5 3 4 2 2" xfId="6383"/>
    <cellStyle name="Dziesiętny 3 5 3 4 3" xfId="2874"/>
    <cellStyle name="Dziesiętny 3 5 3 4 3 2" xfId="7601"/>
    <cellStyle name="Dziesiętny 3 5 3 4 4" xfId="4019"/>
    <cellStyle name="Dziesiętny 3 5 3 4 4 2" xfId="8746"/>
    <cellStyle name="Dziesiętny 3 5 3 4 5" xfId="5238"/>
    <cellStyle name="Dziesiętny 3 5 3 5" xfId="890"/>
    <cellStyle name="Dziesiętny 3 5 3 5 2" xfId="2035"/>
    <cellStyle name="Dziesiętny 3 5 3 5 2 2" xfId="6764"/>
    <cellStyle name="Dziesiętny 3 5 3 5 3" xfId="3255"/>
    <cellStyle name="Dziesiętny 3 5 3 5 3 2" xfId="7982"/>
    <cellStyle name="Dziesiętny 3 5 3 5 4" xfId="4400"/>
    <cellStyle name="Dziesiętny 3 5 3 5 4 2" xfId="9127"/>
    <cellStyle name="Dziesiętny 3 5 3 5 5" xfId="5619"/>
    <cellStyle name="Dziesiętny 3 5 3 6" xfId="1272"/>
    <cellStyle name="Dziesiętny 3 5 3 6 2" xfId="6001"/>
    <cellStyle name="Dziesiętny 3 5 3 7" xfId="2492"/>
    <cellStyle name="Dziesiętny 3 5 3 7 2" xfId="7219"/>
    <cellStyle name="Dziesiętny 3 5 3 8" xfId="3637"/>
    <cellStyle name="Dziesiętny 3 5 3 8 2" xfId="8364"/>
    <cellStyle name="Dziesiętny 3 5 3 9" xfId="4856"/>
    <cellStyle name="Dziesiętny 3 5 4" xfId="171"/>
    <cellStyle name="Dziesiętny 3 5 4 2" xfId="554"/>
    <cellStyle name="Dziesiętny 3 5 4 2 2" xfId="1699"/>
    <cellStyle name="Dziesiętny 3 5 4 2 2 2" xfId="6428"/>
    <cellStyle name="Dziesiętny 3 5 4 2 3" xfId="2919"/>
    <cellStyle name="Dziesiętny 3 5 4 2 3 2" xfId="7646"/>
    <cellStyle name="Dziesiętny 3 5 4 2 4" xfId="4064"/>
    <cellStyle name="Dziesiętny 3 5 4 2 4 2" xfId="8791"/>
    <cellStyle name="Dziesiętny 3 5 4 2 5" xfId="5283"/>
    <cellStyle name="Dziesiętny 3 5 4 3" xfId="935"/>
    <cellStyle name="Dziesiętny 3 5 4 3 2" xfId="2080"/>
    <cellStyle name="Dziesiętny 3 5 4 3 2 2" xfId="6809"/>
    <cellStyle name="Dziesiętny 3 5 4 3 3" xfId="3300"/>
    <cellStyle name="Dziesiętny 3 5 4 3 3 2" xfId="8027"/>
    <cellStyle name="Dziesiętny 3 5 4 3 4" xfId="4445"/>
    <cellStyle name="Dziesiętny 3 5 4 3 4 2" xfId="9172"/>
    <cellStyle name="Dziesiętny 3 5 4 3 5" xfId="5664"/>
    <cellStyle name="Dziesiętny 3 5 4 4" xfId="1317"/>
    <cellStyle name="Dziesiętny 3 5 4 4 2" xfId="6046"/>
    <cellStyle name="Dziesiętny 3 5 4 5" xfId="2537"/>
    <cellStyle name="Dziesiętny 3 5 4 5 2" xfId="7264"/>
    <cellStyle name="Dziesiętny 3 5 4 6" xfId="3682"/>
    <cellStyle name="Dziesiętny 3 5 4 6 2" xfId="8409"/>
    <cellStyle name="Dziesiętny 3 5 4 7" xfId="4901"/>
    <cellStyle name="Dziesiętny 3 5 5" xfId="299"/>
    <cellStyle name="Dziesiętny 3 5 5 2" xfId="681"/>
    <cellStyle name="Dziesiętny 3 5 5 2 2" xfId="1826"/>
    <cellStyle name="Dziesiętny 3 5 5 2 2 2" xfId="6555"/>
    <cellStyle name="Dziesiętny 3 5 5 2 3" xfId="3046"/>
    <cellStyle name="Dziesiętny 3 5 5 2 3 2" xfId="7773"/>
    <cellStyle name="Dziesiętny 3 5 5 2 4" xfId="4191"/>
    <cellStyle name="Dziesiętny 3 5 5 2 4 2" xfId="8918"/>
    <cellStyle name="Dziesiętny 3 5 5 2 5" xfId="5410"/>
    <cellStyle name="Dziesiętny 3 5 5 3" xfId="1062"/>
    <cellStyle name="Dziesiętny 3 5 5 3 2" xfId="2207"/>
    <cellStyle name="Dziesiętny 3 5 5 3 2 2" xfId="6936"/>
    <cellStyle name="Dziesiętny 3 5 5 3 3" xfId="3427"/>
    <cellStyle name="Dziesiętny 3 5 5 3 3 2" xfId="8154"/>
    <cellStyle name="Dziesiętny 3 5 5 3 4" xfId="4572"/>
    <cellStyle name="Dziesiętny 3 5 5 3 4 2" xfId="9299"/>
    <cellStyle name="Dziesiętny 3 5 5 3 5" xfId="5791"/>
    <cellStyle name="Dziesiętny 3 5 5 4" xfId="1444"/>
    <cellStyle name="Dziesiętny 3 5 5 4 2" xfId="6173"/>
    <cellStyle name="Dziesiętny 3 5 5 5" xfId="2664"/>
    <cellStyle name="Dziesiętny 3 5 5 5 2" xfId="7391"/>
    <cellStyle name="Dziesiętny 3 5 5 6" xfId="3809"/>
    <cellStyle name="Dziesiętny 3 5 5 6 2" xfId="8536"/>
    <cellStyle name="Dziesiętny 3 5 5 7" xfId="5028"/>
    <cellStyle name="Dziesiętny 3 5 6" xfId="427"/>
    <cellStyle name="Dziesiętny 3 5 6 2" xfId="1572"/>
    <cellStyle name="Dziesiętny 3 5 6 2 2" xfId="6301"/>
    <cellStyle name="Dziesiętny 3 5 6 3" xfId="2792"/>
    <cellStyle name="Dziesiętny 3 5 6 3 2" xfId="7519"/>
    <cellStyle name="Dziesiętny 3 5 6 4" xfId="3937"/>
    <cellStyle name="Dziesiętny 3 5 6 4 2" xfId="8664"/>
    <cellStyle name="Dziesiętny 3 5 6 5" xfId="5156"/>
    <cellStyle name="Dziesiętny 3 5 7" xfId="808"/>
    <cellStyle name="Dziesiętny 3 5 7 2" xfId="1953"/>
    <cellStyle name="Dziesiętny 3 5 7 2 2" xfId="6682"/>
    <cellStyle name="Dziesiętny 3 5 7 3" xfId="3173"/>
    <cellStyle name="Dziesiętny 3 5 7 3 2" xfId="7900"/>
    <cellStyle name="Dziesiętny 3 5 7 4" xfId="4318"/>
    <cellStyle name="Dziesiętny 3 5 7 4 2" xfId="9045"/>
    <cellStyle name="Dziesiętny 3 5 7 5" xfId="5537"/>
    <cellStyle name="Dziesiętny 3 5 8" xfId="1190"/>
    <cellStyle name="Dziesiętny 3 5 8 2" xfId="5919"/>
    <cellStyle name="Dziesiętny 3 5 9" xfId="2410"/>
    <cellStyle name="Dziesiętny 3 5 9 2" xfId="7137"/>
    <cellStyle name="Dziesiętny 3 6" xfId="62"/>
    <cellStyle name="Dziesiętny 3 6 2" xfId="192"/>
    <cellStyle name="Dziesiętny 3 6 2 2" xfId="575"/>
    <cellStyle name="Dziesiętny 3 6 2 2 2" xfId="1720"/>
    <cellStyle name="Dziesiętny 3 6 2 2 2 2" xfId="6449"/>
    <cellStyle name="Dziesiętny 3 6 2 2 3" xfId="2940"/>
    <cellStyle name="Dziesiętny 3 6 2 2 3 2" xfId="7667"/>
    <cellStyle name="Dziesiętny 3 6 2 2 4" xfId="4085"/>
    <cellStyle name="Dziesiętny 3 6 2 2 4 2" xfId="8812"/>
    <cellStyle name="Dziesiętny 3 6 2 2 5" xfId="5304"/>
    <cellStyle name="Dziesiętny 3 6 2 3" xfId="956"/>
    <cellStyle name="Dziesiętny 3 6 2 3 2" xfId="2101"/>
    <cellStyle name="Dziesiętny 3 6 2 3 2 2" xfId="6830"/>
    <cellStyle name="Dziesiętny 3 6 2 3 3" xfId="3321"/>
    <cellStyle name="Dziesiętny 3 6 2 3 3 2" xfId="8048"/>
    <cellStyle name="Dziesiętny 3 6 2 3 4" xfId="4466"/>
    <cellStyle name="Dziesiętny 3 6 2 3 4 2" xfId="9193"/>
    <cellStyle name="Dziesiętny 3 6 2 3 5" xfId="5685"/>
    <cellStyle name="Dziesiętny 3 6 2 4" xfId="1338"/>
    <cellStyle name="Dziesiętny 3 6 2 4 2" xfId="6067"/>
    <cellStyle name="Dziesiętny 3 6 2 5" xfId="2558"/>
    <cellStyle name="Dziesiętny 3 6 2 5 2" xfId="7285"/>
    <cellStyle name="Dziesiętny 3 6 2 6" xfId="3703"/>
    <cellStyle name="Dziesiętny 3 6 2 6 2" xfId="8430"/>
    <cellStyle name="Dziesiętny 3 6 2 7" xfId="4922"/>
    <cellStyle name="Dziesiętny 3 6 3" xfId="320"/>
    <cellStyle name="Dziesiętny 3 6 3 2" xfId="702"/>
    <cellStyle name="Dziesiętny 3 6 3 2 2" xfId="1847"/>
    <cellStyle name="Dziesiętny 3 6 3 2 2 2" xfId="6576"/>
    <cellStyle name="Dziesiętny 3 6 3 2 3" xfId="3067"/>
    <cellStyle name="Dziesiętny 3 6 3 2 3 2" xfId="7794"/>
    <cellStyle name="Dziesiętny 3 6 3 2 4" xfId="4212"/>
    <cellStyle name="Dziesiętny 3 6 3 2 4 2" xfId="8939"/>
    <cellStyle name="Dziesiętny 3 6 3 2 5" xfId="5431"/>
    <cellStyle name="Dziesiętny 3 6 3 3" xfId="1083"/>
    <cellStyle name="Dziesiętny 3 6 3 3 2" xfId="2228"/>
    <cellStyle name="Dziesiętny 3 6 3 3 2 2" xfId="6957"/>
    <cellStyle name="Dziesiętny 3 6 3 3 3" xfId="3448"/>
    <cellStyle name="Dziesiętny 3 6 3 3 3 2" xfId="8175"/>
    <cellStyle name="Dziesiętny 3 6 3 3 4" xfId="4593"/>
    <cellStyle name="Dziesiętny 3 6 3 3 4 2" xfId="9320"/>
    <cellStyle name="Dziesiętny 3 6 3 3 5" xfId="5812"/>
    <cellStyle name="Dziesiętny 3 6 3 4" xfId="1465"/>
    <cellStyle name="Dziesiętny 3 6 3 4 2" xfId="6194"/>
    <cellStyle name="Dziesiętny 3 6 3 5" xfId="2685"/>
    <cellStyle name="Dziesiętny 3 6 3 5 2" xfId="7412"/>
    <cellStyle name="Dziesiętny 3 6 3 6" xfId="3830"/>
    <cellStyle name="Dziesiętny 3 6 3 6 2" xfId="8557"/>
    <cellStyle name="Dziesiętny 3 6 3 7" xfId="5049"/>
    <cellStyle name="Dziesiętny 3 6 4" xfId="448"/>
    <cellStyle name="Dziesiętny 3 6 4 2" xfId="1593"/>
    <cellStyle name="Dziesiętny 3 6 4 2 2" xfId="6322"/>
    <cellStyle name="Dziesiętny 3 6 4 3" xfId="2813"/>
    <cellStyle name="Dziesiętny 3 6 4 3 2" xfId="7540"/>
    <cellStyle name="Dziesiętny 3 6 4 4" xfId="3958"/>
    <cellStyle name="Dziesiętny 3 6 4 4 2" xfId="8685"/>
    <cellStyle name="Dziesiętny 3 6 4 5" xfId="5177"/>
    <cellStyle name="Dziesiętny 3 6 5" xfId="829"/>
    <cellStyle name="Dziesiętny 3 6 5 2" xfId="1974"/>
    <cellStyle name="Dziesiętny 3 6 5 2 2" xfId="6703"/>
    <cellStyle name="Dziesiętny 3 6 5 3" xfId="3194"/>
    <cellStyle name="Dziesiętny 3 6 5 3 2" xfId="7921"/>
    <cellStyle name="Dziesiętny 3 6 5 4" xfId="4339"/>
    <cellStyle name="Dziesiętny 3 6 5 4 2" xfId="9066"/>
    <cellStyle name="Dziesiętny 3 6 5 5" xfId="5558"/>
    <cellStyle name="Dziesiętny 3 6 6" xfId="1211"/>
    <cellStyle name="Dziesiętny 3 6 6 2" xfId="5940"/>
    <cellStyle name="Dziesiętny 3 6 7" xfId="2431"/>
    <cellStyle name="Dziesiętny 3 6 7 2" xfId="7158"/>
    <cellStyle name="Dziesiętny 3 6 8" xfId="3576"/>
    <cellStyle name="Dziesiętny 3 6 8 2" xfId="8303"/>
    <cellStyle name="Dziesiętny 3 6 9" xfId="4795"/>
    <cellStyle name="Dziesiętny 3 7" xfId="103"/>
    <cellStyle name="Dziesiętny 3 7 2" xfId="233"/>
    <cellStyle name="Dziesiętny 3 7 2 2" xfId="616"/>
    <cellStyle name="Dziesiętny 3 7 2 2 2" xfId="1761"/>
    <cellStyle name="Dziesiętny 3 7 2 2 2 2" xfId="6490"/>
    <cellStyle name="Dziesiętny 3 7 2 2 3" xfId="2981"/>
    <cellStyle name="Dziesiętny 3 7 2 2 3 2" xfId="7708"/>
    <cellStyle name="Dziesiętny 3 7 2 2 4" xfId="4126"/>
    <cellStyle name="Dziesiętny 3 7 2 2 4 2" xfId="8853"/>
    <cellStyle name="Dziesiętny 3 7 2 2 5" xfId="5345"/>
    <cellStyle name="Dziesiętny 3 7 2 3" xfId="997"/>
    <cellStyle name="Dziesiętny 3 7 2 3 2" xfId="2142"/>
    <cellStyle name="Dziesiętny 3 7 2 3 2 2" xfId="6871"/>
    <cellStyle name="Dziesiętny 3 7 2 3 3" xfId="3362"/>
    <cellStyle name="Dziesiętny 3 7 2 3 3 2" xfId="8089"/>
    <cellStyle name="Dziesiętny 3 7 2 3 4" xfId="4507"/>
    <cellStyle name="Dziesiętny 3 7 2 3 4 2" xfId="9234"/>
    <cellStyle name="Dziesiętny 3 7 2 3 5" xfId="5726"/>
    <cellStyle name="Dziesiętny 3 7 2 4" xfId="1379"/>
    <cellStyle name="Dziesiętny 3 7 2 4 2" xfId="6108"/>
    <cellStyle name="Dziesiętny 3 7 2 5" xfId="2599"/>
    <cellStyle name="Dziesiętny 3 7 2 5 2" xfId="7326"/>
    <cellStyle name="Dziesiętny 3 7 2 6" xfId="3744"/>
    <cellStyle name="Dziesiętny 3 7 2 6 2" xfId="8471"/>
    <cellStyle name="Dziesiętny 3 7 2 7" xfId="4963"/>
    <cellStyle name="Dziesiętny 3 7 3" xfId="361"/>
    <cellStyle name="Dziesiętny 3 7 3 2" xfId="743"/>
    <cellStyle name="Dziesiętny 3 7 3 2 2" xfId="1888"/>
    <cellStyle name="Dziesiętny 3 7 3 2 2 2" xfId="6617"/>
    <cellStyle name="Dziesiętny 3 7 3 2 3" xfId="3108"/>
    <cellStyle name="Dziesiętny 3 7 3 2 3 2" xfId="7835"/>
    <cellStyle name="Dziesiętny 3 7 3 2 4" xfId="4253"/>
    <cellStyle name="Dziesiętny 3 7 3 2 4 2" xfId="8980"/>
    <cellStyle name="Dziesiętny 3 7 3 2 5" xfId="5472"/>
    <cellStyle name="Dziesiętny 3 7 3 3" xfId="1124"/>
    <cellStyle name="Dziesiętny 3 7 3 3 2" xfId="2269"/>
    <cellStyle name="Dziesiętny 3 7 3 3 2 2" xfId="6998"/>
    <cellStyle name="Dziesiętny 3 7 3 3 3" xfId="3489"/>
    <cellStyle name="Dziesiętny 3 7 3 3 3 2" xfId="8216"/>
    <cellStyle name="Dziesiętny 3 7 3 3 4" xfId="4634"/>
    <cellStyle name="Dziesiętny 3 7 3 3 4 2" xfId="9361"/>
    <cellStyle name="Dziesiętny 3 7 3 3 5" xfId="5853"/>
    <cellStyle name="Dziesiętny 3 7 3 4" xfId="1506"/>
    <cellStyle name="Dziesiętny 3 7 3 4 2" xfId="6235"/>
    <cellStyle name="Dziesiętny 3 7 3 5" xfId="2726"/>
    <cellStyle name="Dziesiętny 3 7 3 5 2" xfId="7453"/>
    <cellStyle name="Dziesiętny 3 7 3 6" xfId="3871"/>
    <cellStyle name="Dziesiętny 3 7 3 6 2" xfId="8598"/>
    <cellStyle name="Dziesiętny 3 7 3 7" xfId="5090"/>
    <cellStyle name="Dziesiętny 3 7 4" xfId="489"/>
    <cellStyle name="Dziesiętny 3 7 4 2" xfId="1634"/>
    <cellStyle name="Dziesiętny 3 7 4 2 2" xfId="6363"/>
    <cellStyle name="Dziesiętny 3 7 4 3" xfId="2854"/>
    <cellStyle name="Dziesiętny 3 7 4 3 2" xfId="7581"/>
    <cellStyle name="Dziesiętny 3 7 4 4" xfId="3999"/>
    <cellStyle name="Dziesiętny 3 7 4 4 2" xfId="8726"/>
    <cellStyle name="Dziesiętny 3 7 4 5" xfId="5218"/>
    <cellStyle name="Dziesiętny 3 7 5" xfId="870"/>
    <cellStyle name="Dziesiętny 3 7 5 2" xfId="2015"/>
    <cellStyle name="Dziesiętny 3 7 5 2 2" xfId="6744"/>
    <cellStyle name="Dziesiętny 3 7 5 3" xfId="3235"/>
    <cellStyle name="Dziesiętny 3 7 5 3 2" xfId="7962"/>
    <cellStyle name="Dziesiętny 3 7 5 4" xfId="4380"/>
    <cellStyle name="Dziesiętny 3 7 5 4 2" xfId="9107"/>
    <cellStyle name="Dziesiętny 3 7 5 5" xfId="5599"/>
    <cellStyle name="Dziesiętny 3 7 6" xfId="1252"/>
    <cellStyle name="Dziesiętny 3 7 6 2" xfId="5981"/>
    <cellStyle name="Dziesiętny 3 7 7" xfId="2472"/>
    <cellStyle name="Dziesiętny 3 7 7 2" xfId="7199"/>
    <cellStyle name="Dziesiętny 3 7 8" xfId="3617"/>
    <cellStyle name="Dziesiętny 3 7 8 2" xfId="8344"/>
    <cellStyle name="Dziesiętny 3 7 9" xfId="4836"/>
    <cellStyle name="Dziesiętny 3 8" xfId="151"/>
    <cellStyle name="Dziesiętny 3 8 2" xfId="534"/>
    <cellStyle name="Dziesiętny 3 8 2 2" xfId="1679"/>
    <cellStyle name="Dziesiętny 3 8 2 2 2" xfId="6408"/>
    <cellStyle name="Dziesiętny 3 8 2 3" xfId="2899"/>
    <cellStyle name="Dziesiętny 3 8 2 3 2" xfId="7626"/>
    <cellStyle name="Dziesiętny 3 8 2 4" xfId="4044"/>
    <cellStyle name="Dziesiętny 3 8 2 4 2" xfId="8771"/>
    <cellStyle name="Dziesiętny 3 8 2 5" xfId="5263"/>
    <cellStyle name="Dziesiętny 3 8 3" xfId="915"/>
    <cellStyle name="Dziesiętny 3 8 3 2" xfId="2060"/>
    <cellStyle name="Dziesiętny 3 8 3 2 2" xfId="6789"/>
    <cellStyle name="Dziesiętny 3 8 3 3" xfId="3280"/>
    <cellStyle name="Dziesiętny 3 8 3 3 2" xfId="8007"/>
    <cellStyle name="Dziesiętny 3 8 3 4" xfId="4425"/>
    <cellStyle name="Dziesiętny 3 8 3 4 2" xfId="9152"/>
    <cellStyle name="Dziesiętny 3 8 3 5" xfId="5644"/>
    <cellStyle name="Dziesiętny 3 8 4" xfId="1297"/>
    <cellStyle name="Dziesiętny 3 8 4 2" xfId="6026"/>
    <cellStyle name="Dziesiętny 3 8 5" xfId="2517"/>
    <cellStyle name="Dziesiętny 3 8 5 2" xfId="7244"/>
    <cellStyle name="Dziesiętny 3 8 6" xfId="3662"/>
    <cellStyle name="Dziesiętny 3 8 6 2" xfId="8389"/>
    <cellStyle name="Dziesiętny 3 8 7" xfId="4881"/>
    <cellStyle name="Dziesiętny 3 9" xfId="279"/>
    <cellStyle name="Dziesiętny 3 9 2" xfId="661"/>
    <cellStyle name="Dziesiętny 3 9 2 2" xfId="1806"/>
    <cellStyle name="Dziesiętny 3 9 2 2 2" xfId="6535"/>
    <cellStyle name="Dziesiętny 3 9 2 3" xfId="3026"/>
    <cellStyle name="Dziesiętny 3 9 2 3 2" xfId="7753"/>
    <cellStyle name="Dziesiętny 3 9 2 4" xfId="4171"/>
    <cellStyle name="Dziesiętny 3 9 2 4 2" xfId="8898"/>
    <cellStyle name="Dziesiętny 3 9 2 5" xfId="5390"/>
    <cellStyle name="Dziesiętny 3 9 3" xfId="1042"/>
    <cellStyle name="Dziesiętny 3 9 3 2" xfId="2187"/>
    <cellStyle name="Dziesiętny 3 9 3 2 2" xfId="6916"/>
    <cellStyle name="Dziesiętny 3 9 3 3" xfId="3407"/>
    <cellStyle name="Dziesiętny 3 9 3 3 2" xfId="8134"/>
    <cellStyle name="Dziesiętny 3 9 3 4" xfId="4552"/>
    <cellStyle name="Dziesiętny 3 9 3 4 2" xfId="9279"/>
    <cellStyle name="Dziesiętny 3 9 3 5" xfId="5771"/>
    <cellStyle name="Dziesiętny 3 9 4" xfId="1424"/>
    <cellStyle name="Dziesiętny 3 9 4 2" xfId="6153"/>
    <cellStyle name="Dziesiętny 3 9 5" xfId="2644"/>
    <cellStyle name="Dziesiętny 3 9 5 2" xfId="7371"/>
    <cellStyle name="Dziesiętny 3 9 6" xfId="3789"/>
    <cellStyle name="Dziesiętny 3 9 6 2" xfId="8516"/>
    <cellStyle name="Dziesiętny 3 9 7" xfId="5008"/>
    <cellStyle name="Dziesiętny 4" xfId="21"/>
    <cellStyle name="Dziesiętny 4 10" xfId="1176"/>
    <cellStyle name="Dziesiętny 4 10 2" xfId="5905"/>
    <cellStyle name="Dziesiętny 4 11" xfId="2397"/>
    <cellStyle name="Dziesiętny 4 11 2" xfId="7124"/>
    <cellStyle name="Dziesiętny 4 12" xfId="3541"/>
    <cellStyle name="Dziesiętny 4 12 2" xfId="8268"/>
    <cellStyle name="Dziesiętny 4 13" xfId="4760"/>
    <cellStyle name="Dziesiętny 4 2" xfId="32"/>
    <cellStyle name="Dziesiętny 4 2 10" xfId="2406"/>
    <cellStyle name="Dziesiętny 4 2 10 2" xfId="7133"/>
    <cellStyle name="Dziesiętny 4 2 11" xfId="3551"/>
    <cellStyle name="Dziesiętny 4 2 11 2" xfId="8278"/>
    <cellStyle name="Dziesiętny 4 2 12" xfId="4770"/>
    <cellStyle name="Dziesiętny 4 2 2" xfId="54"/>
    <cellStyle name="Dziesiętny 4 2 2 10" xfId="3571"/>
    <cellStyle name="Dziesiętny 4 2 2 10 2" xfId="8298"/>
    <cellStyle name="Dziesiętny 4 2 2 11" xfId="4790"/>
    <cellStyle name="Dziesiętny 4 2 2 2" xfId="98"/>
    <cellStyle name="Dziesiętny 4 2 2 2 2" xfId="228"/>
    <cellStyle name="Dziesiętny 4 2 2 2 2 2" xfId="611"/>
    <cellStyle name="Dziesiętny 4 2 2 2 2 2 2" xfId="1756"/>
    <cellStyle name="Dziesiętny 4 2 2 2 2 2 2 2" xfId="6485"/>
    <cellStyle name="Dziesiętny 4 2 2 2 2 2 3" xfId="2976"/>
    <cellStyle name="Dziesiętny 4 2 2 2 2 2 3 2" xfId="7703"/>
    <cellStyle name="Dziesiętny 4 2 2 2 2 2 4" xfId="4121"/>
    <cellStyle name="Dziesiętny 4 2 2 2 2 2 4 2" xfId="8848"/>
    <cellStyle name="Dziesiętny 4 2 2 2 2 2 5" xfId="5340"/>
    <cellStyle name="Dziesiętny 4 2 2 2 2 3" xfId="992"/>
    <cellStyle name="Dziesiętny 4 2 2 2 2 3 2" xfId="2137"/>
    <cellStyle name="Dziesiętny 4 2 2 2 2 3 2 2" xfId="6866"/>
    <cellStyle name="Dziesiętny 4 2 2 2 2 3 3" xfId="3357"/>
    <cellStyle name="Dziesiętny 4 2 2 2 2 3 3 2" xfId="8084"/>
    <cellStyle name="Dziesiętny 4 2 2 2 2 3 4" xfId="4502"/>
    <cellStyle name="Dziesiętny 4 2 2 2 2 3 4 2" xfId="9229"/>
    <cellStyle name="Dziesiętny 4 2 2 2 2 3 5" xfId="5721"/>
    <cellStyle name="Dziesiętny 4 2 2 2 2 4" xfId="1374"/>
    <cellStyle name="Dziesiętny 4 2 2 2 2 4 2" xfId="6103"/>
    <cellStyle name="Dziesiętny 4 2 2 2 2 5" xfId="2594"/>
    <cellStyle name="Dziesiętny 4 2 2 2 2 5 2" xfId="7321"/>
    <cellStyle name="Dziesiętny 4 2 2 2 2 6" xfId="3739"/>
    <cellStyle name="Dziesiętny 4 2 2 2 2 6 2" xfId="8466"/>
    <cellStyle name="Dziesiętny 4 2 2 2 2 7" xfId="4958"/>
    <cellStyle name="Dziesiętny 4 2 2 2 3" xfId="356"/>
    <cellStyle name="Dziesiętny 4 2 2 2 3 2" xfId="738"/>
    <cellStyle name="Dziesiętny 4 2 2 2 3 2 2" xfId="1883"/>
    <cellStyle name="Dziesiętny 4 2 2 2 3 2 2 2" xfId="6612"/>
    <cellStyle name="Dziesiętny 4 2 2 2 3 2 3" xfId="3103"/>
    <cellStyle name="Dziesiętny 4 2 2 2 3 2 3 2" xfId="7830"/>
    <cellStyle name="Dziesiętny 4 2 2 2 3 2 4" xfId="4248"/>
    <cellStyle name="Dziesiętny 4 2 2 2 3 2 4 2" xfId="8975"/>
    <cellStyle name="Dziesiętny 4 2 2 2 3 2 5" xfId="5467"/>
    <cellStyle name="Dziesiętny 4 2 2 2 3 3" xfId="1119"/>
    <cellStyle name="Dziesiętny 4 2 2 2 3 3 2" xfId="2264"/>
    <cellStyle name="Dziesiętny 4 2 2 2 3 3 2 2" xfId="6993"/>
    <cellStyle name="Dziesiętny 4 2 2 2 3 3 3" xfId="3484"/>
    <cellStyle name="Dziesiętny 4 2 2 2 3 3 3 2" xfId="8211"/>
    <cellStyle name="Dziesiętny 4 2 2 2 3 3 4" xfId="4629"/>
    <cellStyle name="Dziesiętny 4 2 2 2 3 3 4 2" xfId="9356"/>
    <cellStyle name="Dziesiętny 4 2 2 2 3 3 5" xfId="5848"/>
    <cellStyle name="Dziesiętny 4 2 2 2 3 4" xfId="1501"/>
    <cellStyle name="Dziesiętny 4 2 2 2 3 4 2" xfId="6230"/>
    <cellStyle name="Dziesiętny 4 2 2 2 3 5" xfId="2721"/>
    <cellStyle name="Dziesiętny 4 2 2 2 3 5 2" xfId="7448"/>
    <cellStyle name="Dziesiętny 4 2 2 2 3 6" xfId="3866"/>
    <cellStyle name="Dziesiętny 4 2 2 2 3 6 2" xfId="8593"/>
    <cellStyle name="Dziesiętny 4 2 2 2 3 7" xfId="5085"/>
    <cellStyle name="Dziesiętny 4 2 2 2 4" xfId="484"/>
    <cellStyle name="Dziesiętny 4 2 2 2 4 2" xfId="1629"/>
    <cellStyle name="Dziesiętny 4 2 2 2 4 2 2" xfId="6358"/>
    <cellStyle name="Dziesiętny 4 2 2 2 4 3" xfId="2849"/>
    <cellStyle name="Dziesiętny 4 2 2 2 4 3 2" xfId="7576"/>
    <cellStyle name="Dziesiętny 4 2 2 2 4 4" xfId="3994"/>
    <cellStyle name="Dziesiętny 4 2 2 2 4 4 2" xfId="8721"/>
    <cellStyle name="Dziesiętny 4 2 2 2 4 5" xfId="5213"/>
    <cellStyle name="Dziesiętny 4 2 2 2 5" xfId="865"/>
    <cellStyle name="Dziesiętny 4 2 2 2 5 2" xfId="2010"/>
    <cellStyle name="Dziesiętny 4 2 2 2 5 2 2" xfId="6739"/>
    <cellStyle name="Dziesiętny 4 2 2 2 5 3" xfId="3230"/>
    <cellStyle name="Dziesiętny 4 2 2 2 5 3 2" xfId="7957"/>
    <cellStyle name="Dziesiętny 4 2 2 2 5 4" xfId="4375"/>
    <cellStyle name="Dziesiętny 4 2 2 2 5 4 2" xfId="9102"/>
    <cellStyle name="Dziesiętny 4 2 2 2 5 5" xfId="5594"/>
    <cellStyle name="Dziesiętny 4 2 2 2 6" xfId="1247"/>
    <cellStyle name="Dziesiętny 4 2 2 2 6 2" xfId="5976"/>
    <cellStyle name="Dziesiętny 4 2 2 2 7" xfId="2467"/>
    <cellStyle name="Dziesiętny 4 2 2 2 7 2" xfId="7194"/>
    <cellStyle name="Dziesiętny 4 2 2 2 8" xfId="3612"/>
    <cellStyle name="Dziesiętny 4 2 2 2 8 2" xfId="8339"/>
    <cellStyle name="Dziesiętny 4 2 2 2 9" xfId="4831"/>
    <cellStyle name="Dziesiętny 4 2 2 3" xfId="139"/>
    <cellStyle name="Dziesiętny 4 2 2 3 2" xfId="269"/>
    <cellStyle name="Dziesiętny 4 2 2 3 2 2" xfId="652"/>
    <cellStyle name="Dziesiętny 4 2 2 3 2 2 2" xfId="1797"/>
    <cellStyle name="Dziesiętny 4 2 2 3 2 2 2 2" xfId="6526"/>
    <cellStyle name="Dziesiętny 4 2 2 3 2 2 3" xfId="3017"/>
    <cellStyle name="Dziesiętny 4 2 2 3 2 2 3 2" xfId="7744"/>
    <cellStyle name="Dziesiętny 4 2 2 3 2 2 4" xfId="4162"/>
    <cellStyle name="Dziesiętny 4 2 2 3 2 2 4 2" xfId="8889"/>
    <cellStyle name="Dziesiętny 4 2 2 3 2 2 5" xfId="5381"/>
    <cellStyle name="Dziesiętny 4 2 2 3 2 3" xfId="1033"/>
    <cellStyle name="Dziesiętny 4 2 2 3 2 3 2" xfId="2178"/>
    <cellStyle name="Dziesiętny 4 2 2 3 2 3 2 2" xfId="6907"/>
    <cellStyle name="Dziesiętny 4 2 2 3 2 3 3" xfId="3398"/>
    <cellStyle name="Dziesiętny 4 2 2 3 2 3 3 2" xfId="8125"/>
    <cellStyle name="Dziesiętny 4 2 2 3 2 3 4" xfId="4543"/>
    <cellStyle name="Dziesiętny 4 2 2 3 2 3 4 2" xfId="9270"/>
    <cellStyle name="Dziesiętny 4 2 2 3 2 3 5" xfId="5762"/>
    <cellStyle name="Dziesiętny 4 2 2 3 2 4" xfId="1415"/>
    <cellStyle name="Dziesiętny 4 2 2 3 2 4 2" xfId="6144"/>
    <cellStyle name="Dziesiętny 4 2 2 3 2 5" xfId="2635"/>
    <cellStyle name="Dziesiętny 4 2 2 3 2 5 2" xfId="7362"/>
    <cellStyle name="Dziesiętny 4 2 2 3 2 6" xfId="3780"/>
    <cellStyle name="Dziesiętny 4 2 2 3 2 6 2" xfId="8507"/>
    <cellStyle name="Dziesiętny 4 2 2 3 2 7" xfId="4999"/>
    <cellStyle name="Dziesiętny 4 2 2 3 3" xfId="397"/>
    <cellStyle name="Dziesiętny 4 2 2 3 3 2" xfId="779"/>
    <cellStyle name="Dziesiętny 4 2 2 3 3 2 2" xfId="1924"/>
    <cellStyle name="Dziesiętny 4 2 2 3 3 2 2 2" xfId="6653"/>
    <cellStyle name="Dziesiętny 4 2 2 3 3 2 3" xfId="3144"/>
    <cellStyle name="Dziesiętny 4 2 2 3 3 2 3 2" xfId="7871"/>
    <cellStyle name="Dziesiętny 4 2 2 3 3 2 4" xfId="4289"/>
    <cellStyle name="Dziesiętny 4 2 2 3 3 2 4 2" xfId="9016"/>
    <cellStyle name="Dziesiętny 4 2 2 3 3 2 5" xfId="5508"/>
    <cellStyle name="Dziesiętny 4 2 2 3 3 3" xfId="1160"/>
    <cellStyle name="Dziesiętny 4 2 2 3 3 3 2" xfId="2305"/>
    <cellStyle name="Dziesiętny 4 2 2 3 3 3 2 2" xfId="7034"/>
    <cellStyle name="Dziesiętny 4 2 2 3 3 3 3" xfId="3525"/>
    <cellStyle name="Dziesiętny 4 2 2 3 3 3 3 2" xfId="8252"/>
    <cellStyle name="Dziesiętny 4 2 2 3 3 3 4" xfId="4670"/>
    <cellStyle name="Dziesiętny 4 2 2 3 3 3 4 2" xfId="9397"/>
    <cellStyle name="Dziesiętny 4 2 2 3 3 3 5" xfId="5889"/>
    <cellStyle name="Dziesiętny 4 2 2 3 3 4" xfId="1542"/>
    <cellStyle name="Dziesiętny 4 2 2 3 3 4 2" xfId="6271"/>
    <cellStyle name="Dziesiętny 4 2 2 3 3 5" xfId="2762"/>
    <cellStyle name="Dziesiętny 4 2 2 3 3 5 2" xfId="7489"/>
    <cellStyle name="Dziesiętny 4 2 2 3 3 6" xfId="3907"/>
    <cellStyle name="Dziesiętny 4 2 2 3 3 6 2" xfId="8634"/>
    <cellStyle name="Dziesiętny 4 2 2 3 3 7" xfId="5126"/>
    <cellStyle name="Dziesiętny 4 2 2 3 4" xfId="525"/>
    <cellStyle name="Dziesiętny 4 2 2 3 4 2" xfId="1670"/>
    <cellStyle name="Dziesiętny 4 2 2 3 4 2 2" xfId="6399"/>
    <cellStyle name="Dziesiętny 4 2 2 3 4 3" xfId="2890"/>
    <cellStyle name="Dziesiętny 4 2 2 3 4 3 2" xfId="7617"/>
    <cellStyle name="Dziesiętny 4 2 2 3 4 4" xfId="4035"/>
    <cellStyle name="Dziesiętny 4 2 2 3 4 4 2" xfId="8762"/>
    <cellStyle name="Dziesiętny 4 2 2 3 4 5" xfId="5254"/>
    <cellStyle name="Dziesiętny 4 2 2 3 5" xfId="906"/>
    <cellStyle name="Dziesiętny 4 2 2 3 5 2" xfId="2051"/>
    <cellStyle name="Dziesiętny 4 2 2 3 5 2 2" xfId="6780"/>
    <cellStyle name="Dziesiętny 4 2 2 3 5 3" xfId="3271"/>
    <cellStyle name="Dziesiętny 4 2 2 3 5 3 2" xfId="7998"/>
    <cellStyle name="Dziesiętny 4 2 2 3 5 4" xfId="4416"/>
    <cellStyle name="Dziesiętny 4 2 2 3 5 4 2" xfId="9143"/>
    <cellStyle name="Dziesiętny 4 2 2 3 5 5" xfId="5635"/>
    <cellStyle name="Dziesiętny 4 2 2 3 6" xfId="1288"/>
    <cellStyle name="Dziesiętny 4 2 2 3 6 2" xfId="6017"/>
    <cellStyle name="Dziesiętny 4 2 2 3 7" xfId="2508"/>
    <cellStyle name="Dziesiętny 4 2 2 3 7 2" xfId="7235"/>
    <cellStyle name="Dziesiętny 4 2 2 3 8" xfId="3653"/>
    <cellStyle name="Dziesiętny 4 2 2 3 8 2" xfId="8380"/>
    <cellStyle name="Dziesiętny 4 2 2 3 9" xfId="4872"/>
    <cellStyle name="Dziesiętny 4 2 2 4" xfId="187"/>
    <cellStyle name="Dziesiętny 4 2 2 4 2" xfId="570"/>
    <cellStyle name="Dziesiętny 4 2 2 4 2 2" xfId="1715"/>
    <cellStyle name="Dziesiętny 4 2 2 4 2 2 2" xfId="6444"/>
    <cellStyle name="Dziesiętny 4 2 2 4 2 3" xfId="2935"/>
    <cellStyle name="Dziesiętny 4 2 2 4 2 3 2" xfId="7662"/>
    <cellStyle name="Dziesiętny 4 2 2 4 2 4" xfId="4080"/>
    <cellStyle name="Dziesiętny 4 2 2 4 2 4 2" xfId="8807"/>
    <cellStyle name="Dziesiętny 4 2 2 4 2 5" xfId="5299"/>
    <cellStyle name="Dziesiętny 4 2 2 4 3" xfId="951"/>
    <cellStyle name="Dziesiętny 4 2 2 4 3 2" xfId="2096"/>
    <cellStyle name="Dziesiętny 4 2 2 4 3 2 2" xfId="6825"/>
    <cellStyle name="Dziesiętny 4 2 2 4 3 3" xfId="3316"/>
    <cellStyle name="Dziesiętny 4 2 2 4 3 3 2" xfId="8043"/>
    <cellStyle name="Dziesiętny 4 2 2 4 3 4" xfId="4461"/>
    <cellStyle name="Dziesiętny 4 2 2 4 3 4 2" xfId="9188"/>
    <cellStyle name="Dziesiętny 4 2 2 4 3 5" xfId="5680"/>
    <cellStyle name="Dziesiętny 4 2 2 4 4" xfId="1333"/>
    <cellStyle name="Dziesiętny 4 2 2 4 4 2" xfId="6062"/>
    <cellStyle name="Dziesiętny 4 2 2 4 5" xfId="2553"/>
    <cellStyle name="Dziesiętny 4 2 2 4 5 2" xfId="7280"/>
    <cellStyle name="Dziesiętny 4 2 2 4 6" xfId="3698"/>
    <cellStyle name="Dziesiętny 4 2 2 4 6 2" xfId="8425"/>
    <cellStyle name="Dziesiętny 4 2 2 4 7" xfId="4917"/>
    <cellStyle name="Dziesiętny 4 2 2 5" xfId="315"/>
    <cellStyle name="Dziesiętny 4 2 2 5 2" xfId="697"/>
    <cellStyle name="Dziesiętny 4 2 2 5 2 2" xfId="1842"/>
    <cellStyle name="Dziesiętny 4 2 2 5 2 2 2" xfId="6571"/>
    <cellStyle name="Dziesiętny 4 2 2 5 2 3" xfId="3062"/>
    <cellStyle name="Dziesiętny 4 2 2 5 2 3 2" xfId="7789"/>
    <cellStyle name="Dziesiętny 4 2 2 5 2 4" xfId="4207"/>
    <cellStyle name="Dziesiętny 4 2 2 5 2 4 2" xfId="8934"/>
    <cellStyle name="Dziesiętny 4 2 2 5 2 5" xfId="5426"/>
    <cellStyle name="Dziesiętny 4 2 2 5 3" xfId="1078"/>
    <cellStyle name="Dziesiętny 4 2 2 5 3 2" xfId="2223"/>
    <cellStyle name="Dziesiętny 4 2 2 5 3 2 2" xfId="6952"/>
    <cellStyle name="Dziesiętny 4 2 2 5 3 3" xfId="3443"/>
    <cellStyle name="Dziesiętny 4 2 2 5 3 3 2" xfId="8170"/>
    <cellStyle name="Dziesiętny 4 2 2 5 3 4" xfId="4588"/>
    <cellStyle name="Dziesiętny 4 2 2 5 3 4 2" xfId="9315"/>
    <cellStyle name="Dziesiętny 4 2 2 5 3 5" xfId="5807"/>
    <cellStyle name="Dziesiętny 4 2 2 5 4" xfId="1460"/>
    <cellStyle name="Dziesiętny 4 2 2 5 4 2" xfId="6189"/>
    <cellStyle name="Dziesiętny 4 2 2 5 5" xfId="2680"/>
    <cellStyle name="Dziesiętny 4 2 2 5 5 2" xfId="7407"/>
    <cellStyle name="Dziesiętny 4 2 2 5 6" xfId="3825"/>
    <cellStyle name="Dziesiętny 4 2 2 5 6 2" xfId="8552"/>
    <cellStyle name="Dziesiętny 4 2 2 5 7" xfId="5044"/>
    <cellStyle name="Dziesiętny 4 2 2 6" xfId="443"/>
    <cellStyle name="Dziesiętny 4 2 2 6 2" xfId="1588"/>
    <cellStyle name="Dziesiętny 4 2 2 6 2 2" xfId="6317"/>
    <cellStyle name="Dziesiętny 4 2 2 6 3" xfId="2808"/>
    <cellStyle name="Dziesiętny 4 2 2 6 3 2" xfId="7535"/>
    <cellStyle name="Dziesiętny 4 2 2 6 4" xfId="3953"/>
    <cellStyle name="Dziesiętny 4 2 2 6 4 2" xfId="8680"/>
    <cellStyle name="Dziesiętny 4 2 2 6 5" xfId="5172"/>
    <cellStyle name="Dziesiętny 4 2 2 7" xfId="824"/>
    <cellStyle name="Dziesiętny 4 2 2 7 2" xfId="1969"/>
    <cellStyle name="Dziesiętny 4 2 2 7 2 2" xfId="6698"/>
    <cellStyle name="Dziesiętny 4 2 2 7 3" xfId="3189"/>
    <cellStyle name="Dziesiętny 4 2 2 7 3 2" xfId="7916"/>
    <cellStyle name="Dziesiętny 4 2 2 7 4" xfId="4334"/>
    <cellStyle name="Dziesiętny 4 2 2 7 4 2" xfId="9061"/>
    <cellStyle name="Dziesiętny 4 2 2 7 5" xfId="5553"/>
    <cellStyle name="Dziesiętny 4 2 2 8" xfId="1206"/>
    <cellStyle name="Dziesiętny 4 2 2 8 2" xfId="5935"/>
    <cellStyle name="Dziesiętny 4 2 2 9" xfId="2426"/>
    <cellStyle name="Dziesiętny 4 2 2 9 2" xfId="7153"/>
    <cellStyle name="Dziesiętny 4 2 3" xfId="78"/>
    <cellStyle name="Dziesiętny 4 2 3 2" xfId="208"/>
    <cellStyle name="Dziesiętny 4 2 3 2 2" xfId="591"/>
    <cellStyle name="Dziesiętny 4 2 3 2 2 2" xfId="1736"/>
    <cellStyle name="Dziesiętny 4 2 3 2 2 2 2" xfId="6465"/>
    <cellStyle name="Dziesiętny 4 2 3 2 2 3" xfId="2956"/>
    <cellStyle name="Dziesiętny 4 2 3 2 2 3 2" xfId="7683"/>
    <cellStyle name="Dziesiętny 4 2 3 2 2 4" xfId="4101"/>
    <cellStyle name="Dziesiętny 4 2 3 2 2 4 2" xfId="8828"/>
    <cellStyle name="Dziesiętny 4 2 3 2 2 5" xfId="5320"/>
    <cellStyle name="Dziesiętny 4 2 3 2 3" xfId="972"/>
    <cellStyle name="Dziesiętny 4 2 3 2 3 2" xfId="2117"/>
    <cellStyle name="Dziesiętny 4 2 3 2 3 2 2" xfId="6846"/>
    <cellStyle name="Dziesiętny 4 2 3 2 3 3" xfId="3337"/>
    <cellStyle name="Dziesiętny 4 2 3 2 3 3 2" xfId="8064"/>
    <cellStyle name="Dziesiętny 4 2 3 2 3 4" xfId="4482"/>
    <cellStyle name="Dziesiętny 4 2 3 2 3 4 2" xfId="9209"/>
    <cellStyle name="Dziesiętny 4 2 3 2 3 5" xfId="5701"/>
    <cellStyle name="Dziesiętny 4 2 3 2 4" xfId="1354"/>
    <cellStyle name="Dziesiętny 4 2 3 2 4 2" xfId="6083"/>
    <cellStyle name="Dziesiętny 4 2 3 2 5" xfId="2574"/>
    <cellStyle name="Dziesiętny 4 2 3 2 5 2" xfId="7301"/>
    <cellStyle name="Dziesiętny 4 2 3 2 6" xfId="3719"/>
    <cellStyle name="Dziesiętny 4 2 3 2 6 2" xfId="8446"/>
    <cellStyle name="Dziesiętny 4 2 3 2 7" xfId="4938"/>
    <cellStyle name="Dziesiętny 4 2 3 3" xfId="336"/>
    <cellStyle name="Dziesiętny 4 2 3 3 2" xfId="718"/>
    <cellStyle name="Dziesiętny 4 2 3 3 2 2" xfId="1863"/>
    <cellStyle name="Dziesiętny 4 2 3 3 2 2 2" xfId="6592"/>
    <cellStyle name="Dziesiętny 4 2 3 3 2 3" xfId="3083"/>
    <cellStyle name="Dziesiętny 4 2 3 3 2 3 2" xfId="7810"/>
    <cellStyle name="Dziesiętny 4 2 3 3 2 4" xfId="4228"/>
    <cellStyle name="Dziesiętny 4 2 3 3 2 4 2" xfId="8955"/>
    <cellStyle name="Dziesiętny 4 2 3 3 2 5" xfId="5447"/>
    <cellStyle name="Dziesiętny 4 2 3 3 3" xfId="1099"/>
    <cellStyle name="Dziesiętny 4 2 3 3 3 2" xfId="2244"/>
    <cellStyle name="Dziesiętny 4 2 3 3 3 2 2" xfId="6973"/>
    <cellStyle name="Dziesiętny 4 2 3 3 3 3" xfId="3464"/>
    <cellStyle name="Dziesiętny 4 2 3 3 3 3 2" xfId="8191"/>
    <cellStyle name="Dziesiętny 4 2 3 3 3 4" xfId="4609"/>
    <cellStyle name="Dziesiętny 4 2 3 3 3 4 2" xfId="9336"/>
    <cellStyle name="Dziesiętny 4 2 3 3 3 5" xfId="5828"/>
    <cellStyle name="Dziesiętny 4 2 3 3 4" xfId="1481"/>
    <cellStyle name="Dziesiętny 4 2 3 3 4 2" xfId="6210"/>
    <cellStyle name="Dziesiętny 4 2 3 3 5" xfId="2701"/>
    <cellStyle name="Dziesiętny 4 2 3 3 5 2" xfId="7428"/>
    <cellStyle name="Dziesiętny 4 2 3 3 6" xfId="3846"/>
    <cellStyle name="Dziesiętny 4 2 3 3 6 2" xfId="8573"/>
    <cellStyle name="Dziesiętny 4 2 3 3 7" xfId="5065"/>
    <cellStyle name="Dziesiętny 4 2 3 4" xfId="464"/>
    <cellStyle name="Dziesiętny 4 2 3 4 2" xfId="1609"/>
    <cellStyle name="Dziesiętny 4 2 3 4 2 2" xfId="6338"/>
    <cellStyle name="Dziesiętny 4 2 3 4 3" xfId="2829"/>
    <cellStyle name="Dziesiętny 4 2 3 4 3 2" xfId="7556"/>
    <cellStyle name="Dziesiętny 4 2 3 4 4" xfId="3974"/>
    <cellStyle name="Dziesiętny 4 2 3 4 4 2" xfId="8701"/>
    <cellStyle name="Dziesiętny 4 2 3 4 5" xfId="5193"/>
    <cellStyle name="Dziesiętny 4 2 3 5" xfId="845"/>
    <cellStyle name="Dziesiętny 4 2 3 5 2" xfId="1990"/>
    <cellStyle name="Dziesiętny 4 2 3 5 2 2" xfId="6719"/>
    <cellStyle name="Dziesiętny 4 2 3 5 3" xfId="3210"/>
    <cellStyle name="Dziesiętny 4 2 3 5 3 2" xfId="7937"/>
    <cellStyle name="Dziesiętny 4 2 3 5 4" xfId="4355"/>
    <cellStyle name="Dziesiętny 4 2 3 5 4 2" xfId="9082"/>
    <cellStyle name="Dziesiętny 4 2 3 5 5" xfId="5574"/>
    <cellStyle name="Dziesiętny 4 2 3 6" xfId="1227"/>
    <cellStyle name="Dziesiętny 4 2 3 6 2" xfId="5956"/>
    <cellStyle name="Dziesiętny 4 2 3 7" xfId="2447"/>
    <cellStyle name="Dziesiętny 4 2 3 7 2" xfId="7174"/>
    <cellStyle name="Dziesiętny 4 2 3 8" xfId="3592"/>
    <cellStyle name="Dziesiętny 4 2 3 8 2" xfId="8319"/>
    <cellStyle name="Dziesiętny 4 2 3 9" xfId="4811"/>
    <cellStyle name="Dziesiętny 4 2 4" xfId="119"/>
    <cellStyle name="Dziesiętny 4 2 4 2" xfId="249"/>
    <cellStyle name="Dziesiętny 4 2 4 2 2" xfId="632"/>
    <cellStyle name="Dziesiętny 4 2 4 2 2 2" xfId="1777"/>
    <cellStyle name="Dziesiętny 4 2 4 2 2 2 2" xfId="6506"/>
    <cellStyle name="Dziesiętny 4 2 4 2 2 3" xfId="2997"/>
    <cellStyle name="Dziesiętny 4 2 4 2 2 3 2" xfId="7724"/>
    <cellStyle name="Dziesiętny 4 2 4 2 2 4" xfId="4142"/>
    <cellStyle name="Dziesiętny 4 2 4 2 2 4 2" xfId="8869"/>
    <cellStyle name="Dziesiętny 4 2 4 2 2 5" xfId="5361"/>
    <cellStyle name="Dziesiętny 4 2 4 2 3" xfId="1013"/>
    <cellStyle name="Dziesiętny 4 2 4 2 3 2" xfId="2158"/>
    <cellStyle name="Dziesiętny 4 2 4 2 3 2 2" xfId="6887"/>
    <cellStyle name="Dziesiętny 4 2 4 2 3 3" xfId="3378"/>
    <cellStyle name="Dziesiętny 4 2 4 2 3 3 2" xfId="8105"/>
    <cellStyle name="Dziesiętny 4 2 4 2 3 4" xfId="4523"/>
    <cellStyle name="Dziesiętny 4 2 4 2 3 4 2" xfId="9250"/>
    <cellStyle name="Dziesiętny 4 2 4 2 3 5" xfId="5742"/>
    <cellStyle name="Dziesiętny 4 2 4 2 4" xfId="1395"/>
    <cellStyle name="Dziesiętny 4 2 4 2 4 2" xfId="6124"/>
    <cellStyle name="Dziesiętny 4 2 4 2 5" xfId="2615"/>
    <cellStyle name="Dziesiętny 4 2 4 2 5 2" xfId="7342"/>
    <cellStyle name="Dziesiętny 4 2 4 2 6" xfId="3760"/>
    <cellStyle name="Dziesiętny 4 2 4 2 6 2" xfId="8487"/>
    <cellStyle name="Dziesiętny 4 2 4 2 7" xfId="4979"/>
    <cellStyle name="Dziesiętny 4 2 4 3" xfId="377"/>
    <cellStyle name="Dziesiętny 4 2 4 3 2" xfId="759"/>
    <cellStyle name="Dziesiętny 4 2 4 3 2 2" xfId="1904"/>
    <cellStyle name="Dziesiętny 4 2 4 3 2 2 2" xfId="6633"/>
    <cellStyle name="Dziesiętny 4 2 4 3 2 3" xfId="3124"/>
    <cellStyle name="Dziesiętny 4 2 4 3 2 3 2" xfId="7851"/>
    <cellStyle name="Dziesiętny 4 2 4 3 2 4" xfId="4269"/>
    <cellStyle name="Dziesiętny 4 2 4 3 2 4 2" xfId="8996"/>
    <cellStyle name="Dziesiętny 4 2 4 3 2 5" xfId="5488"/>
    <cellStyle name="Dziesiętny 4 2 4 3 3" xfId="1140"/>
    <cellStyle name="Dziesiętny 4 2 4 3 3 2" xfId="2285"/>
    <cellStyle name="Dziesiętny 4 2 4 3 3 2 2" xfId="7014"/>
    <cellStyle name="Dziesiętny 4 2 4 3 3 3" xfId="3505"/>
    <cellStyle name="Dziesiętny 4 2 4 3 3 3 2" xfId="8232"/>
    <cellStyle name="Dziesiętny 4 2 4 3 3 4" xfId="4650"/>
    <cellStyle name="Dziesiętny 4 2 4 3 3 4 2" xfId="9377"/>
    <cellStyle name="Dziesiętny 4 2 4 3 3 5" xfId="5869"/>
    <cellStyle name="Dziesiętny 4 2 4 3 4" xfId="1522"/>
    <cellStyle name="Dziesiętny 4 2 4 3 4 2" xfId="6251"/>
    <cellStyle name="Dziesiętny 4 2 4 3 5" xfId="2742"/>
    <cellStyle name="Dziesiętny 4 2 4 3 5 2" xfId="7469"/>
    <cellStyle name="Dziesiętny 4 2 4 3 6" xfId="3887"/>
    <cellStyle name="Dziesiętny 4 2 4 3 6 2" xfId="8614"/>
    <cellStyle name="Dziesiętny 4 2 4 3 7" xfId="5106"/>
    <cellStyle name="Dziesiętny 4 2 4 4" xfId="505"/>
    <cellStyle name="Dziesiętny 4 2 4 4 2" xfId="1650"/>
    <cellStyle name="Dziesiętny 4 2 4 4 2 2" xfId="6379"/>
    <cellStyle name="Dziesiętny 4 2 4 4 3" xfId="2870"/>
    <cellStyle name="Dziesiętny 4 2 4 4 3 2" xfId="7597"/>
    <cellStyle name="Dziesiętny 4 2 4 4 4" xfId="4015"/>
    <cellStyle name="Dziesiętny 4 2 4 4 4 2" xfId="8742"/>
    <cellStyle name="Dziesiętny 4 2 4 4 5" xfId="5234"/>
    <cellStyle name="Dziesiętny 4 2 4 5" xfId="886"/>
    <cellStyle name="Dziesiętny 4 2 4 5 2" xfId="2031"/>
    <cellStyle name="Dziesiętny 4 2 4 5 2 2" xfId="6760"/>
    <cellStyle name="Dziesiętny 4 2 4 5 3" xfId="3251"/>
    <cellStyle name="Dziesiętny 4 2 4 5 3 2" xfId="7978"/>
    <cellStyle name="Dziesiętny 4 2 4 5 4" xfId="4396"/>
    <cellStyle name="Dziesiętny 4 2 4 5 4 2" xfId="9123"/>
    <cellStyle name="Dziesiętny 4 2 4 5 5" xfId="5615"/>
    <cellStyle name="Dziesiętny 4 2 4 6" xfId="1268"/>
    <cellStyle name="Dziesiętny 4 2 4 6 2" xfId="5997"/>
    <cellStyle name="Dziesiętny 4 2 4 7" xfId="2488"/>
    <cellStyle name="Dziesiętny 4 2 4 7 2" xfId="7215"/>
    <cellStyle name="Dziesiętny 4 2 4 8" xfId="3633"/>
    <cellStyle name="Dziesiętny 4 2 4 8 2" xfId="8360"/>
    <cellStyle name="Dziesiętny 4 2 4 9" xfId="4852"/>
    <cellStyle name="Dziesiętny 4 2 5" xfId="167"/>
    <cellStyle name="Dziesiętny 4 2 5 2" xfId="550"/>
    <cellStyle name="Dziesiętny 4 2 5 2 2" xfId="1695"/>
    <cellStyle name="Dziesiętny 4 2 5 2 2 2" xfId="6424"/>
    <cellStyle name="Dziesiętny 4 2 5 2 3" xfId="2915"/>
    <cellStyle name="Dziesiętny 4 2 5 2 3 2" xfId="7642"/>
    <cellStyle name="Dziesiętny 4 2 5 2 4" xfId="4060"/>
    <cellStyle name="Dziesiętny 4 2 5 2 4 2" xfId="8787"/>
    <cellStyle name="Dziesiętny 4 2 5 2 5" xfId="5279"/>
    <cellStyle name="Dziesiętny 4 2 5 3" xfId="931"/>
    <cellStyle name="Dziesiętny 4 2 5 3 2" xfId="2076"/>
    <cellStyle name="Dziesiętny 4 2 5 3 2 2" xfId="6805"/>
    <cellStyle name="Dziesiętny 4 2 5 3 3" xfId="3296"/>
    <cellStyle name="Dziesiętny 4 2 5 3 3 2" xfId="8023"/>
    <cellStyle name="Dziesiętny 4 2 5 3 4" xfId="4441"/>
    <cellStyle name="Dziesiętny 4 2 5 3 4 2" xfId="9168"/>
    <cellStyle name="Dziesiętny 4 2 5 3 5" xfId="5660"/>
    <cellStyle name="Dziesiętny 4 2 5 4" xfId="1313"/>
    <cellStyle name="Dziesiętny 4 2 5 4 2" xfId="6042"/>
    <cellStyle name="Dziesiętny 4 2 5 5" xfId="2533"/>
    <cellStyle name="Dziesiętny 4 2 5 5 2" xfId="7260"/>
    <cellStyle name="Dziesiętny 4 2 5 6" xfId="3678"/>
    <cellStyle name="Dziesiętny 4 2 5 6 2" xfId="8405"/>
    <cellStyle name="Dziesiętny 4 2 5 7" xfId="4897"/>
    <cellStyle name="Dziesiętny 4 2 6" xfId="295"/>
    <cellStyle name="Dziesiętny 4 2 6 2" xfId="677"/>
    <cellStyle name="Dziesiętny 4 2 6 2 2" xfId="1822"/>
    <cellStyle name="Dziesiętny 4 2 6 2 2 2" xfId="6551"/>
    <cellStyle name="Dziesiętny 4 2 6 2 3" xfId="3042"/>
    <cellStyle name="Dziesiętny 4 2 6 2 3 2" xfId="7769"/>
    <cellStyle name="Dziesiętny 4 2 6 2 4" xfId="4187"/>
    <cellStyle name="Dziesiętny 4 2 6 2 4 2" xfId="8914"/>
    <cellStyle name="Dziesiętny 4 2 6 2 5" xfId="5406"/>
    <cellStyle name="Dziesiętny 4 2 6 3" xfId="1058"/>
    <cellStyle name="Dziesiętny 4 2 6 3 2" xfId="2203"/>
    <cellStyle name="Dziesiętny 4 2 6 3 2 2" xfId="6932"/>
    <cellStyle name="Dziesiętny 4 2 6 3 3" xfId="3423"/>
    <cellStyle name="Dziesiętny 4 2 6 3 3 2" xfId="8150"/>
    <cellStyle name="Dziesiętny 4 2 6 3 4" xfId="4568"/>
    <cellStyle name="Dziesiętny 4 2 6 3 4 2" xfId="9295"/>
    <cellStyle name="Dziesiętny 4 2 6 3 5" xfId="5787"/>
    <cellStyle name="Dziesiętny 4 2 6 4" xfId="1440"/>
    <cellStyle name="Dziesiętny 4 2 6 4 2" xfId="6169"/>
    <cellStyle name="Dziesiętny 4 2 6 5" xfId="2660"/>
    <cellStyle name="Dziesiętny 4 2 6 5 2" xfId="7387"/>
    <cellStyle name="Dziesiętny 4 2 6 6" xfId="3805"/>
    <cellStyle name="Dziesiętny 4 2 6 6 2" xfId="8532"/>
    <cellStyle name="Dziesiętny 4 2 6 7" xfId="5024"/>
    <cellStyle name="Dziesiętny 4 2 7" xfId="423"/>
    <cellStyle name="Dziesiętny 4 2 7 2" xfId="1568"/>
    <cellStyle name="Dziesiętny 4 2 7 2 2" xfId="6297"/>
    <cellStyle name="Dziesiętny 4 2 7 3" xfId="2788"/>
    <cellStyle name="Dziesiętny 4 2 7 3 2" xfId="7515"/>
    <cellStyle name="Dziesiętny 4 2 7 4" xfId="3933"/>
    <cellStyle name="Dziesiętny 4 2 7 4 2" xfId="8660"/>
    <cellStyle name="Dziesiętny 4 2 7 5" xfId="5152"/>
    <cellStyle name="Dziesiętny 4 2 8" xfId="804"/>
    <cellStyle name="Dziesiętny 4 2 8 2" xfId="1949"/>
    <cellStyle name="Dziesiętny 4 2 8 2 2" xfId="6678"/>
    <cellStyle name="Dziesiętny 4 2 8 3" xfId="3169"/>
    <cellStyle name="Dziesiętny 4 2 8 3 2" xfId="7896"/>
    <cellStyle name="Dziesiętny 4 2 8 4" xfId="4314"/>
    <cellStyle name="Dziesiętny 4 2 8 4 2" xfId="9041"/>
    <cellStyle name="Dziesiętny 4 2 8 5" xfId="5533"/>
    <cellStyle name="Dziesiętny 4 2 9" xfId="1186"/>
    <cellStyle name="Dziesiętny 4 2 9 2" xfId="5915"/>
    <cellStyle name="Dziesiętny 4 3" xfId="43"/>
    <cellStyle name="Dziesiętny 4 3 10" xfId="2416"/>
    <cellStyle name="Dziesiętny 4 3 10 2" xfId="7143"/>
    <cellStyle name="Dziesiętny 4 3 11" xfId="3561"/>
    <cellStyle name="Dziesiętny 4 3 11 2" xfId="8288"/>
    <cellStyle name="Dziesiętny 4 3 12" xfId="4780"/>
    <cellStyle name="Dziesiętny 4 3 2" xfId="88"/>
    <cellStyle name="Dziesiętny 4 3 2 10" xfId="4821"/>
    <cellStyle name="Dziesiętny 4 3 2 2" xfId="218"/>
    <cellStyle name="Dziesiętny 4 3 2 2 2" xfId="601"/>
    <cellStyle name="Dziesiętny 4 3 2 2 2 2" xfId="1746"/>
    <cellStyle name="Dziesiętny 4 3 2 2 2 2 2" xfId="6475"/>
    <cellStyle name="Dziesiętny 4 3 2 2 2 3" xfId="2966"/>
    <cellStyle name="Dziesiętny 4 3 2 2 2 3 2" xfId="7693"/>
    <cellStyle name="Dziesiętny 4 3 2 2 2 4" xfId="4111"/>
    <cellStyle name="Dziesiętny 4 3 2 2 2 4 2" xfId="8838"/>
    <cellStyle name="Dziesiętny 4 3 2 2 2 5" xfId="5330"/>
    <cellStyle name="Dziesiętny 4 3 2 2 3" xfId="982"/>
    <cellStyle name="Dziesiętny 4 3 2 2 3 2" xfId="2127"/>
    <cellStyle name="Dziesiętny 4 3 2 2 3 2 2" xfId="6856"/>
    <cellStyle name="Dziesiętny 4 3 2 2 3 3" xfId="3347"/>
    <cellStyle name="Dziesiętny 4 3 2 2 3 3 2" xfId="8074"/>
    <cellStyle name="Dziesiętny 4 3 2 2 3 4" xfId="4492"/>
    <cellStyle name="Dziesiętny 4 3 2 2 3 4 2" xfId="9219"/>
    <cellStyle name="Dziesiętny 4 3 2 2 3 5" xfId="5711"/>
    <cellStyle name="Dziesiętny 4 3 2 2 4" xfId="2364"/>
    <cellStyle name="Dziesiętny 4 3 2 2 4 2" xfId="4729"/>
    <cellStyle name="Dziesiętny 4 3 2 2 4 2 2" xfId="9456"/>
    <cellStyle name="Dziesiętny 4 3 2 2 4 3" xfId="7093"/>
    <cellStyle name="Dziesiętny 4 3 2 2 5" xfId="1364"/>
    <cellStyle name="Dziesiętny 4 3 2 2 5 2" xfId="6093"/>
    <cellStyle name="Dziesiętny 4 3 2 2 6" xfId="2584"/>
    <cellStyle name="Dziesiętny 4 3 2 2 6 2" xfId="7311"/>
    <cellStyle name="Dziesiętny 4 3 2 2 7" xfId="3729"/>
    <cellStyle name="Dziesiętny 4 3 2 2 7 2" xfId="8456"/>
    <cellStyle name="Dziesiętny 4 3 2 2 8" xfId="4948"/>
    <cellStyle name="Dziesiętny 4 3 2 3" xfId="346"/>
    <cellStyle name="Dziesiętny 4 3 2 3 2" xfId="728"/>
    <cellStyle name="Dziesiętny 4 3 2 3 2 2" xfId="1873"/>
    <cellStyle name="Dziesiętny 4 3 2 3 2 2 2" xfId="6602"/>
    <cellStyle name="Dziesiętny 4 3 2 3 2 3" xfId="3093"/>
    <cellStyle name="Dziesiętny 4 3 2 3 2 3 2" xfId="7820"/>
    <cellStyle name="Dziesiętny 4 3 2 3 2 4" xfId="4238"/>
    <cellStyle name="Dziesiętny 4 3 2 3 2 4 2" xfId="8965"/>
    <cellStyle name="Dziesiętny 4 3 2 3 2 5" xfId="5457"/>
    <cellStyle name="Dziesiętny 4 3 2 3 3" xfId="1109"/>
    <cellStyle name="Dziesiętny 4 3 2 3 3 2" xfId="2254"/>
    <cellStyle name="Dziesiętny 4 3 2 3 3 2 2" xfId="6983"/>
    <cellStyle name="Dziesiętny 4 3 2 3 3 3" xfId="3474"/>
    <cellStyle name="Dziesiętny 4 3 2 3 3 3 2" xfId="8201"/>
    <cellStyle name="Dziesiętny 4 3 2 3 3 4" xfId="4619"/>
    <cellStyle name="Dziesiętny 4 3 2 3 3 4 2" xfId="9346"/>
    <cellStyle name="Dziesiętny 4 3 2 3 3 5" xfId="5838"/>
    <cellStyle name="Dziesiętny 4 3 2 3 4" xfId="1491"/>
    <cellStyle name="Dziesiętny 4 3 2 3 4 2" xfId="6220"/>
    <cellStyle name="Dziesiętny 4 3 2 3 5" xfId="2711"/>
    <cellStyle name="Dziesiętny 4 3 2 3 5 2" xfId="7438"/>
    <cellStyle name="Dziesiętny 4 3 2 3 6" xfId="3856"/>
    <cellStyle name="Dziesiętny 4 3 2 3 6 2" xfId="8583"/>
    <cellStyle name="Dziesiętny 4 3 2 3 7" xfId="5075"/>
    <cellStyle name="Dziesiętny 4 3 2 4" xfId="474"/>
    <cellStyle name="Dziesiętny 4 3 2 4 2" xfId="1619"/>
    <cellStyle name="Dziesiętny 4 3 2 4 2 2" xfId="6348"/>
    <cellStyle name="Dziesiętny 4 3 2 4 3" xfId="2839"/>
    <cellStyle name="Dziesiętny 4 3 2 4 3 2" xfId="7566"/>
    <cellStyle name="Dziesiętny 4 3 2 4 4" xfId="3984"/>
    <cellStyle name="Dziesiętny 4 3 2 4 4 2" xfId="8711"/>
    <cellStyle name="Dziesiętny 4 3 2 4 5" xfId="5203"/>
    <cellStyle name="Dziesiętny 4 3 2 5" xfId="855"/>
    <cellStyle name="Dziesiętny 4 3 2 5 2" xfId="2000"/>
    <cellStyle name="Dziesiętny 4 3 2 5 2 2" xfId="6729"/>
    <cellStyle name="Dziesiętny 4 3 2 5 3" xfId="3220"/>
    <cellStyle name="Dziesiętny 4 3 2 5 3 2" xfId="7947"/>
    <cellStyle name="Dziesiętny 4 3 2 5 4" xfId="4365"/>
    <cellStyle name="Dziesiętny 4 3 2 5 4 2" xfId="9092"/>
    <cellStyle name="Dziesiętny 4 3 2 5 5" xfId="5584"/>
    <cellStyle name="Dziesiętny 4 3 2 6" xfId="2363"/>
    <cellStyle name="Dziesiętny 4 3 2 6 2" xfId="4728"/>
    <cellStyle name="Dziesiętny 4 3 2 6 2 2" xfId="9455"/>
    <cellStyle name="Dziesiętny 4 3 2 6 3" xfId="7092"/>
    <cellStyle name="Dziesiętny 4 3 2 7" xfId="1237"/>
    <cellStyle name="Dziesiętny 4 3 2 7 2" xfId="5966"/>
    <cellStyle name="Dziesiętny 4 3 2 8" xfId="2457"/>
    <cellStyle name="Dziesiętny 4 3 2 8 2" xfId="7184"/>
    <cellStyle name="Dziesiętny 4 3 2 9" xfId="3602"/>
    <cellStyle name="Dziesiętny 4 3 2 9 2" xfId="8329"/>
    <cellStyle name="Dziesiętny 4 3 3" xfId="129"/>
    <cellStyle name="Dziesiętny 4 3 3 10" xfId="4862"/>
    <cellStyle name="Dziesiętny 4 3 3 2" xfId="259"/>
    <cellStyle name="Dziesiętny 4 3 3 2 2" xfId="642"/>
    <cellStyle name="Dziesiętny 4 3 3 2 2 2" xfId="1787"/>
    <cellStyle name="Dziesiętny 4 3 3 2 2 2 2" xfId="6516"/>
    <cellStyle name="Dziesiętny 4 3 3 2 2 3" xfId="3007"/>
    <cellStyle name="Dziesiętny 4 3 3 2 2 3 2" xfId="7734"/>
    <cellStyle name="Dziesiętny 4 3 3 2 2 4" xfId="4152"/>
    <cellStyle name="Dziesiętny 4 3 3 2 2 4 2" xfId="8879"/>
    <cellStyle name="Dziesiętny 4 3 3 2 2 5" xfId="5371"/>
    <cellStyle name="Dziesiętny 4 3 3 2 3" xfId="1023"/>
    <cellStyle name="Dziesiętny 4 3 3 2 3 2" xfId="2168"/>
    <cellStyle name="Dziesiętny 4 3 3 2 3 2 2" xfId="6897"/>
    <cellStyle name="Dziesiętny 4 3 3 2 3 3" xfId="3388"/>
    <cellStyle name="Dziesiętny 4 3 3 2 3 3 2" xfId="8115"/>
    <cellStyle name="Dziesiętny 4 3 3 2 3 4" xfId="4533"/>
    <cellStyle name="Dziesiętny 4 3 3 2 3 4 2" xfId="9260"/>
    <cellStyle name="Dziesiętny 4 3 3 2 3 5" xfId="5752"/>
    <cellStyle name="Dziesiętny 4 3 3 2 4" xfId="2366"/>
    <cellStyle name="Dziesiętny 4 3 3 2 4 2" xfId="4731"/>
    <cellStyle name="Dziesiętny 4 3 3 2 4 2 2" xfId="9458"/>
    <cellStyle name="Dziesiętny 4 3 3 2 4 3" xfId="7095"/>
    <cellStyle name="Dziesiętny 4 3 3 2 5" xfId="1405"/>
    <cellStyle name="Dziesiętny 4 3 3 2 5 2" xfId="6134"/>
    <cellStyle name="Dziesiętny 4 3 3 2 6" xfId="2625"/>
    <cellStyle name="Dziesiętny 4 3 3 2 6 2" xfId="7352"/>
    <cellStyle name="Dziesiętny 4 3 3 2 7" xfId="3770"/>
    <cellStyle name="Dziesiętny 4 3 3 2 7 2" xfId="8497"/>
    <cellStyle name="Dziesiętny 4 3 3 2 8" xfId="4989"/>
    <cellStyle name="Dziesiętny 4 3 3 3" xfId="387"/>
    <cellStyle name="Dziesiętny 4 3 3 3 2" xfId="769"/>
    <cellStyle name="Dziesiętny 4 3 3 3 2 2" xfId="1914"/>
    <cellStyle name="Dziesiętny 4 3 3 3 2 2 2" xfId="6643"/>
    <cellStyle name="Dziesiętny 4 3 3 3 2 3" xfId="3134"/>
    <cellStyle name="Dziesiętny 4 3 3 3 2 3 2" xfId="7861"/>
    <cellStyle name="Dziesiętny 4 3 3 3 2 4" xfId="4279"/>
    <cellStyle name="Dziesiętny 4 3 3 3 2 4 2" xfId="9006"/>
    <cellStyle name="Dziesiętny 4 3 3 3 2 5" xfId="5498"/>
    <cellStyle name="Dziesiętny 4 3 3 3 3" xfId="1150"/>
    <cellStyle name="Dziesiętny 4 3 3 3 3 2" xfId="2295"/>
    <cellStyle name="Dziesiętny 4 3 3 3 3 2 2" xfId="7024"/>
    <cellStyle name="Dziesiętny 4 3 3 3 3 3" xfId="3515"/>
    <cellStyle name="Dziesiętny 4 3 3 3 3 3 2" xfId="8242"/>
    <cellStyle name="Dziesiętny 4 3 3 3 3 4" xfId="4660"/>
    <cellStyle name="Dziesiętny 4 3 3 3 3 4 2" xfId="9387"/>
    <cellStyle name="Dziesiętny 4 3 3 3 3 5" xfId="5879"/>
    <cellStyle name="Dziesiętny 4 3 3 3 4" xfId="1532"/>
    <cellStyle name="Dziesiętny 4 3 3 3 4 2" xfId="6261"/>
    <cellStyle name="Dziesiętny 4 3 3 3 5" xfId="2752"/>
    <cellStyle name="Dziesiętny 4 3 3 3 5 2" xfId="7479"/>
    <cellStyle name="Dziesiętny 4 3 3 3 6" xfId="3897"/>
    <cellStyle name="Dziesiętny 4 3 3 3 6 2" xfId="8624"/>
    <cellStyle name="Dziesiętny 4 3 3 3 7" xfId="5116"/>
    <cellStyle name="Dziesiętny 4 3 3 4" xfId="515"/>
    <cellStyle name="Dziesiętny 4 3 3 4 2" xfId="1660"/>
    <cellStyle name="Dziesiętny 4 3 3 4 2 2" xfId="6389"/>
    <cellStyle name="Dziesiętny 4 3 3 4 3" xfId="2880"/>
    <cellStyle name="Dziesiętny 4 3 3 4 3 2" xfId="7607"/>
    <cellStyle name="Dziesiętny 4 3 3 4 4" xfId="4025"/>
    <cellStyle name="Dziesiętny 4 3 3 4 4 2" xfId="8752"/>
    <cellStyle name="Dziesiętny 4 3 3 4 5" xfId="5244"/>
    <cellStyle name="Dziesiętny 4 3 3 5" xfId="896"/>
    <cellStyle name="Dziesiętny 4 3 3 5 2" xfId="2041"/>
    <cellStyle name="Dziesiętny 4 3 3 5 2 2" xfId="6770"/>
    <cellStyle name="Dziesiętny 4 3 3 5 3" xfId="3261"/>
    <cellStyle name="Dziesiętny 4 3 3 5 3 2" xfId="7988"/>
    <cellStyle name="Dziesiętny 4 3 3 5 4" xfId="4406"/>
    <cellStyle name="Dziesiętny 4 3 3 5 4 2" xfId="9133"/>
    <cellStyle name="Dziesiętny 4 3 3 5 5" xfId="5625"/>
    <cellStyle name="Dziesiętny 4 3 3 6" xfId="2365"/>
    <cellStyle name="Dziesiętny 4 3 3 6 2" xfId="4730"/>
    <cellStyle name="Dziesiętny 4 3 3 6 2 2" xfId="9457"/>
    <cellStyle name="Dziesiętny 4 3 3 6 3" xfId="7094"/>
    <cellStyle name="Dziesiętny 4 3 3 7" xfId="1278"/>
    <cellStyle name="Dziesiętny 4 3 3 7 2" xfId="6007"/>
    <cellStyle name="Dziesiętny 4 3 3 8" xfId="2498"/>
    <cellStyle name="Dziesiętny 4 3 3 8 2" xfId="7225"/>
    <cellStyle name="Dziesiętny 4 3 3 9" xfId="3643"/>
    <cellStyle name="Dziesiętny 4 3 3 9 2" xfId="8370"/>
    <cellStyle name="Dziesiętny 4 3 4" xfId="177"/>
    <cellStyle name="Dziesiętny 4 3 4 2" xfId="560"/>
    <cellStyle name="Dziesiętny 4 3 4 2 2" xfId="1705"/>
    <cellStyle name="Dziesiętny 4 3 4 2 2 2" xfId="6434"/>
    <cellStyle name="Dziesiętny 4 3 4 2 3" xfId="2925"/>
    <cellStyle name="Dziesiętny 4 3 4 2 3 2" xfId="7652"/>
    <cellStyle name="Dziesiętny 4 3 4 2 4" xfId="4070"/>
    <cellStyle name="Dziesiętny 4 3 4 2 4 2" xfId="8797"/>
    <cellStyle name="Dziesiętny 4 3 4 2 5" xfId="5289"/>
    <cellStyle name="Dziesiętny 4 3 4 3" xfId="941"/>
    <cellStyle name="Dziesiętny 4 3 4 3 2" xfId="2086"/>
    <cellStyle name="Dziesiętny 4 3 4 3 2 2" xfId="6815"/>
    <cellStyle name="Dziesiętny 4 3 4 3 3" xfId="3306"/>
    <cellStyle name="Dziesiętny 4 3 4 3 3 2" xfId="8033"/>
    <cellStyle name="Dziesiętny 4 3 4 3 4" xfId="4451"/>
    <cellStyle name="Dziesiętny 4 3 4 3 4 2" xfId="9178"/>
    <cellStyle name="Dziesiętny 4 3 4 3 5" xfId="5670"/>
    <cellStyle name="Dziesiętny 4 3 4 4" xfId="2367"/>
    <cellStyle name="Dziesiętny 4 3 4 4 2" xfId="4732"/>
    <cellStyle name="Dziesiętny 4 3 4 4 2 2" xfId="9459"/>
    <cellStyle name="Dziesiętny 4 3 4 4 3" xfId="7096"/>
    <cellStyle name="Dziesiętny 4 3 4 5" xfId="1323"/>
    <cellStyle name="Dziesiętny 4 3 4 5 2" xfId="6052"/>
    <cellStyle name="Dziesiętny 4 3 4 6" xfId="2543"/>
    <cellStyle name="Dziesiętny 4 3 4 6 2" xfId="7270"/>
    <cellStyle name="Dziesiętny 4 3 4 7" xfId="3688"/>
    <cellStyle name="Dziesiętny 4 3 4 7 2" xfId="8415"/>
    <cellStyle name="Dziesiętny 4 3 4 8" xfId="4907"/>
    <cellStyle name="Dziesiętny 4 3 5" xfId="305"/>
    <cellStyle name="Dziesiętny 4 3 5 2" xfId="687"/>
    <cellStyle name="Dziesiętny 4 3 5 2 2" xfId="1832"/>
    <cellStyle name="Dziesiętny 4 3 5 2 2 2" xfId="6561"/>
    <cellStyle name="Dziesiętny 4 3 5 2 3" xfId="3052"/>
    <cellStyle name="Dziesiętny 4 3 5 2 3 2" xfId="7779"/>
    <cellStyle name="Dziesiętny 4 3 5 2 4" xfId="4197"/>
    <cellStyle name="Dziesiętny 4 3 5 2 4 2" xfId="8924"/>
    <cellStyle name="Dziesiętny 4 3 5 2 5" xfId="5416"/>
    <cellStyle name="Dziesiętny 4 3 5 3" xfId="1068"/>
    <cellStyle name="Dziesiętny 4 3 5 3 2" xfId="2213"/>
    <cellStyle name="Dziesiętny 4 3 5 3 2 2" xfId="6942"/>
    <cellStyle name="Dziesiętny 4 3 5 3 3" xfId="3433"/>
    <cellStyle name="Dziesiętny 4 3 5 3 3 2" xfId="8160"/>
    <cellStyle name="Dziesiętny 4 3 5 3 4" xfId="4578"/>
    <cellStyle name="Dziesiętny 4 3 5 3 4 2" xfId="9305"/>
    <cellStyle name="Dziesiętny 4 3 5 3 5" xfId="5797"/>
    <cellStyle name="Dziesiętny 4 3 5 4" xfId="1450"/>
    <cellStyle name="Dziesiętny 4 3 5 4 2" xfId="6179"/>
    <cellStyle name="Dziesiętny 4 3 5 5" xfId="2670"/>
    <cellStyle name="Dziesiętny 4 3 5 5 2" xfId="7397"/>
    <cellStyle name="Dziesiętny 4 3 5 6" xfId="3815"/>
    <cellStyle name="Dziesiętny 4 3 5 6 2" xfId="8542"/>
    <cellStyle name="Dziesiętny 4 3 5 7" xfId="5034"/>
    <cellStyle name="Dziesiętny 4 3 6" xfId="433"/>
    <cellStyle name="Dziesiętny 4 3 6 2" xfId="1578"/>
    <cellStyle name="Dziesiętny 4 3 6 2 2" xfId="6307"/>
    <cellStyle name="Dziesiętny 4 3 6 3" xfId="2798"/>
    <cellStyle name="Dziesiętny 4 3 6 3 2" xfId="7525"/>
    <cellStyle name="Dziesiętny 4 3 6 4" xfId="3943"/>
    <cellStyle name="Dziesiętny 4 3 6 4 2" xfId="8670"/>
    <cellStyle name="Dziesiętny 4 3 6 5" xfId="5162"/>
    <cellStyle name="Dziesiętny 4 3 7" xfId="814"/>
    <cellStyle name="Dziesiętny 4 3 7 2" xfId="1959"/>
    <cellStyle name="Dziesiętny 4 3 7 2 2" xfId="6688"/>
    <cellStyle name="Dziesiętny 4 3 7 3" xfId="3179"/>
    <cellStyle name="Dziesiętny 4 3 7 3 2" xfId="7906"/>
    <cellStyle name="Dziesiętny 4 3 7 4" xfId="4324"/>
    <cellStyle name="Dziesiętny 4 3 7 4 2" xfId="9051"/>
    <cellStyle name="Dziesiętny 4 3 7 5" xfId="5543"/>
    <cellStyle name="Dziesiętny 4 3 8" xfId="2362"/>
    <cellStyle name="Dziesiętny 4 3 8 2" xfId="4727"/>
    <cellStyle name="Dziesiętny 4 3 8 2 2" xfId="9454"/>
    <cellStyle name="Dziesiętny 4 3 8 3" xfId="7091"/>
    <cellStyle name="Dziesiętny 4 3 9" xfId="1196"/>
    <cellStyle name="Dziesiętny 4 3 9 2" xfId="5925"/>
    <cellStyle name="Dziesiętny 4 4" xfId="68"/>
    <cellStyle name="Dziesiętny 4 4 2" xfId="198"/>
    <cellStyle name="Dziesiętny 4 4 2 2" xfId="581"/>
    <cellStyle name="Dziesiętny 4 4 2 2 2" xfId="1726"/>
    <cellStyle name="Dziesiętny 4 4 2 2 2 2" xfId="6455"/>
    <cellStyle name="Dziesiętny 4 4 2 2 3" xfId="2946"/>
    <cellStyle name="Dziesiętny 4 4 2 2 3 2" xfId="7673"/>
    <cellStyle name="Dziesiętny 4 4 2 2 4" xfId="4091"/>
    <cellStyle name="Dziesiętny 4 4 2 2 4 2" xfId="8818"/>
    <cellStyle name="Dziesiętny 4 4 2 2 5" xfId="5310"/>
    <cellStyle name="Dziesiętny 4 4 2 3" xfId="962"/>
    <cellStyle name="Dziesiętny 4 4 2 3 2" xfId="2107"/>
    <cellStyle name="Dziesiętny 4 4 2 3 2 2" xfId="6836"/>
    <cellStyle name="Dziesiętny 4 4 2 3 3" xfId="3327"/>
    <cellStyle name="Dziesiętny 4 4 2 3 3 2" xfId="8054"/>
    <cellStyle name="Dziesiętny 4 4 2 3 4" xfId="4472"/>
    <cellStyle name="Dziesiętny 4 4 2 3 4 2" xfId="9199"/>
    <cellStyle name="Dziesiętny 4 4 2 3 5" xfId="5691"/>
    <cellStyle name="Dziesiętny 4 4 2 4" xfId="1344"/>
    <cellStyle name="Dziesiętny 4 4 2 4 2" xfId="6073"/>
    <cellStyle name="Dziesiętny 4 4 2 5" xfId="2564"/>
    <cellStyle name="Dziesiętny 4 4 2 5 2" xfId="7291"/>
    <cellStyle name="Dziesiętny 4 4 2 6" xfId="3709"/>
    <cellStyle name="Dziesiętny 4 4 2 6 2" xfId="8436"/>
    <cellStyle name="Dziesiętny 4 4 2 7" xfId="4928"/>
    <cellStyle name="Dziesiętny 4 4 3" xfId="326"/>
    <cellStyle name="Dziesiętny 4 4 3 2" xfId="708"/>
    <cellStyle name="Dziesiętny 4 4 3 2 2" xfId="1853"/>
    <cellStyle name="Dziesiętny 4 4 3 2 2 2" xfId="6582"/>
    <cellStyle name="Dziesiętny 4 4 3 2 3" xfId="3073"/>
    <cellStyle name="Dziesiętny 4 4 3 2 3 2" xfId="7800"/>
    <cellStyle name="Dziesiętny 4 4 3 2 4" xfId="4218"/>
    <cellStyle name="Dziesiętny 4 4 3 2 4 2" xfId="8945"/>
    <cellStyle name="Dziesiętny 4 4 3 2 5" xfId="5437"/>
    <cellStyle name="Dziesiętny 4 4 3 3" xfId="1089"/>
    <cellStyle name="Dziesiętny 4 4 3 3 2" xfId="2234"/>
    <cellStyle name="Dziesiętny 4 4 3 3 2 2" xfId="6963"/>
    <cellStyle name="Dziesiętny 4 4 3 3 3" xfId="3454"/>
    <cellStyle name="Dziesiętny 4 4 3 3 3 2" xfId="8181"/>
    <cellStyle name="Dziesiętny 4 4 3 3 4" xfId="4599"/>
    <cellStyle name="Dziesiętny 4 4 3 3 4 2" xfId="9326"/>
    <cellStyle name="Dziesiętny 4 4 3 3 5" xfId="5818"/>
    <cellStyle name="Dziesiętny 4 4 3 4" xfId="1471"/>
    <cellStyle name="Dziesiętny 4 4 3 4 2" xfId="6200"/>
    <cellStyle name="Dziesiętny 4 4 3 5" xfId="2691"/>
    <cellStyle name="Dziesiętny 4 4 3 5 2" xfId="7418"/>
    <cellStyle name="Dziesiętny 4 4 3 6" xfId="3836"/>
    <cellStyle name="Dziesiętny 4 4 3 6 2" xfId="8563"/>
    <cellStyle name="Dziesiętny 4 4 3 7" xfId="5055"/>
    <cellStyle name="Dziesiętny 4 4 4" xfId="454"/>
    <cellStyle name="Dziesiętny 4 4 4 2" xfId="1599"/>
    <cellStyle name="Dziesiętny 4 4 4 2 2" xfId="6328"/>
    <cellStyle name="Dziesiętny 4 4 4 3" xfId="2819"/>
    <cellStyle name="Dziesiętny 4 4 4 3 2" xfId="7546"/>
    <cellStyle name="Dziesiętny 4 4 4 4" xfId="3964"/>
    <cellStyle name="Dziesiętny 4 4 4 4 2" xfId="8691"/>
    <cellStyle name="Dziesiętny 4 4 4 5" xfId="5183"/>
    <cellStyle name="Dziesiętny 4 4 5" xfId="835"/>
    <cellStyle name="Dziesiętny 4 4 5 2" xfId="1980"/>
    <cellStyle name="Dziesiętny 4 4 5 2 2" xfId="6709"/>
    <cellStyle name="Dziesiętny 4 4 5 3" xfId="3200"/>
    <cellStyle name="Dziesiętny 4 4 5 3 2" xfId="7927"/>
    <cellStyle name="Dziesiętny 4 4 5 4" xfId="4345"/>
    <cellStyle name="Dziesiętny 4 4 5 4 2" xfId="9072"/>
    <cellStyle name="Dziesiętny 4 4 5 5" xfId="5564"/>
    <cellStyle name="Dziesiętny 4 4 6" xfId="1217"/>
    <cellStyle name="Dziesiętny 4 4 6 2" xfId="5946"/>
    <cellStyle name="Dziesiętny 4 4 7" xfId="2437"/>
    <cellStyle name="Dziesiętny 4 4 7 2" xfId="7164"/>
    <cellStyle name="Dziesiętny 4 4 8" xfId="3582"/>
    <cellStyle name="Dziesiętny 4 4 8 2" xfId="8309"/>
    <cellStyle name="Dziesiętny 4 4 9" xfId="4801"/>
    <cellStyle name="Dziesiętny 4 5" xfId="109"/>
    <cellStyle name="Dziesiętny 4 5 2" xfId="239"/>
    <cellStyle name="Dziesiętny 4 5 2 2" xfId="622"/>
    <cellStyle name="Dziesiętny 4 5 2 2 2" xfId="1767"/>
    <cellStyle name="Dziesiętny 4 5 2 2 2 2" xfId="6496"/>
    <cellStyle name="Dziesiętny 4 5 2 2 3" xfId="2987"/>
    <cellStyle name="Dziesiętny 4 5 2 2 3 2" xfId="7714"/>
    <cellStyle name="Dziesiętny 4 5 2 2 4" xfId="4132"/>
    <cellStyle name="Dziesiętny 4 5 2 2 4 2" xfId="8859"/>
    <cellStyle name="Dziesiętny 4 5 2 2 5" xfId="5351"/>
    <cellStyle name="Dziesiętny 4 5 2 3" xfId="1003"/>
    <cellStyle name="Dziesiętny 4 5 2 3 2" xfId="2148"/>
    <cellStyle name="Dziesiętny 4 5 2 3 2 2" xfId="6877"/>
    <cellStyle name="Dziesiętny 4 5 2 3 3" xfId="3368"/>
    <cellStyle name="Dziesiętny 4 5 2 3 3 2" xfId="8095"/>
    <cellStyle name="Dziesiętny 4 5 2 3 4" xfId="4513"/>
    <cellStyle name="Dziesiętny 4 5 2 3 4 2" xfId="9240"/>
    <cellStyle name="Dziesiętny 4 5 2 3 5" xfId="5732"/>
    <cellStyle name="Dziesiętny 4 5 2 4" xfId="1385"/>
    <cellStyle name="Dziesiętny 4 5 2 4 2" xfId="6114"/>
    <cellStyle name="Dziesiętny 4 5 2 5" xfId="2605"/>
    <cellStyle name="Dziesiętny 4 5 2 5 2" xfId="7332"/>
    <cellStyle name="Dziesiętny 4 5 2 6" xfId="3750"/>
    <cellStyle name="Dziesiętny 4 5 2 6 2" xfId="8477"/>
    <cellStyle name="Dziesiętny 4 5 2 7" xfId="4969"/>
    <cellStyle name="Dziesiętny 4 5 3" xfId="367"/>
    <cellStyle name="Dziesiętny 4 5 3 2" xfId="749"/>
    <cellStyle name="Dziesiętny 4 5 3 2 2" xfId="1894"/>
    <cellStyle name="Dziesiętny 4 5 3 2 2 2" xfId="6623"/>
    <cellStyle name="Dziesiętny 4 5 3 2 3" xfId="3114"/>
    <cellStyle name="Dziesiętny 4 5 3 2 3 2" xfId="7841"/>
    <cellStyle name="Dziesiętny 4 5 3 2 4" xfId="4259"/>
    <cellStyle name="Dziesiętny 4 5 3 2 4 2" xfId="8986"/>
    <cellStyle name="Dziesiętny 4 5 3 2 5" xfId="5478"/>
    <cellStyle name="Dziesiętny 4 5 3 3" xfId="1130"/>
    <cellStyle name="Dziesiętny 4 5 3 3 2" xfId="2275"/>
    <cellStyle name="Dziesiętny 4 5 3 3 2 2" xfId="7004"/>
    <cellStyle name="Dziesiętny 4 5 3 3 3" xfId="3495"/>
    <cellStyle name="Dziesiętny 4 5 3 3 3 2" xfId="8222"/>
    <cellStyle name="Dziesiętny 4 5 3 3 4" xfId="4640"/>
    <cellStyle name="Dziesiętny 4 5 3 3 4 2" xfId="9367"/>
    <cellStyle name="Dziesiętny 4 5 3 3 5" xfId="5859"/>
    <cellStyle name="Dziesiętny 4 5 3 4" xfId="1512"/>
    <cellStyle name="Dziesiętny 4 5 3 4 2" xfId="6241"/>
    <cellStyle name="Dziesiętny 4 5 3 5" xfId="2732"/>
    <cellStyle name="Dziesiętny 4 5 3 5 2" xfId="7459"/>
    <cellStyle name="Dziesiętny 4 5 3 6" xfId="3877"/>
    <cellStyle name="Dziesiętny 4 5 3 6 2" xfId="8604"/>
    <cellStyle name="Dziesiętny 4 5 3 7" xfId="5096"/>
    <cellStyle name="Dziesiętny 4 5 4" xfId="495"/>
    <cellStyle name="Dziesiętny 4 5 4 2" xfId="1640"/>
    <cellStyle name="Dziesiętny 4 5 4 2 2" xfId="6369"/>
    <cellStyle name="Dziesiętny 4 5 4 3" xfId="2860"/>
    <cellStyle name="Dziesiętny 4 5 4 3 2" xfId="7587"/>
    <cellStyle name="Dziesiętny 4 5 4 4" xfId="4005"/>
    <cellStyle name="Dziesiętny 4 5 4 4 2" xfId="8732"/>
    <cellStyle name="Dziesiętny 4 5 4 5" xfId="5224"/>
    <cellStyle name="Dziesiętny 4 5 5" xfId="876"/>
    <cellStyle name="Dziesiętny 4 5 5 2" xfId="2021"/>
    <cellStyle name="Dziesiętny 4 5 5 2 2" xfId="6750"/>
    <cellStyle name="Dziesiętny 4 5 5 3" xfId="3241"/>
    <cellStyle name="Dziesiętny 4 5 5 3 2" xfId="7968"/>
    <cellStyle name="Dziesiętny 4 5 5 4" xfId="4386"/>
    <cellStyle name="Dziesiętny 4 5 5 4 2" xfId="9113"/>
    <cellStyle name="Dziesiętny 4 5 5 5" xfId="5605"/>
    <cellStyle name="Dziesiętny 4 5 6" xfId="1258"/>
    <cellStyle name="Dziesiętny 4 5 6 2" xfId="5987"/>
    <cellStyle name="Dziesiętny 4 5 7" xfId="2478"/>
    <cellStyle name="Dziesiętny 4 5 7 2" xfId="7205"/>
    <cellStyle name="Dziesiętny 4 5 8" xfId="3623"/>
    <cellStyle name="Dziesiętny 4 5 8 2" xfId="8350"/>
    <cellStyle name="Dziesiętny 4 5 9" xfId="4842"/>
    <cellStyle name="Dziesiętny 4 6" xfId="157"/>
    <cellStyle name="Dziesiętny 4 6 2" xfId="540"/>
    <cellStyle name="Dziesiętny 4 6 2 2" xfId="1685"/>
    <cellStyle name="Dziesiętny 4 6 2 2 2" xfId="6414"/>
    <cellStyle name="Dziesiętny 4 6 2 3" xfId="2905"/>
    <cellStyle name="Dziesiętny 4 6 2 3 2" xfId="7632"/>
    <cellStyle name="Dziesiętny 4 6 2 4" xfId="4050"/>
    <cellStyle name="Dziesiętny 4 6 2 4 2" xfId="8777"/>
    <cellStyle name="Dziesiętny 4 6 2 5" xfId="5269"/>
    <cellStyle name="Dziesiętny 4 6 3" xfId="921"/>
    <cellStyle name="Dziesiętny 4 6 3 2" xfId="2066"/>
    <cellStyle name="Dziesiętny 4 6 3 2 2" xfId="6795"/>
    <cellStyle name="Dziesiętny 4 6 3 3" xfId="3286"/>
    <cellStyle name="Dziesiętny 4 6 3 3 2" xfId="8013"/>
    <cellStyle name="Dziesiętny 4 6 3 4" xfId="4431"/>
    <cellStyle name="Dziesiętny 4 6 3 4 2" xfId="9158"/>
    <cellStyle name="Dziesiętny 4 6 3 5" xfId="5650"/>
    <cellStyle name="Dziesiętny 4 6 4" xfId="1303"/>
    <cellStyle name="Dziesiętny 4 6 4 2" xfId="6032"/>
    <cellStyle name="Dziesiętny 4 6 5" xfId="2523"/>
    <cellStyle name="Dziesiętny 4 6 5 2" xfId="7250"/>
    <cellStyle name="Dziesiętny 4 6 6" xfId="3668"/>
    <cellStyle name="Dziesiętny 4 6 6 2" xfId="8395"/>
    <cellStyle name="Dziesiętny 4 6 7" xfId="4887"/>
    <cellStyle name="Dziesiętny 4 7" xfId="285"/>
    <cellStyle name="Dziesiętny 4 7 2" xfId="667"/>
    <cellStyle name="Dziesiętny 4 7 2 2" xfId="1812"/>
    <cellStyle name="Dziesiętny 4 7 2 2 2" xfId="6541"/>
    <cellStyle name="Dziesiętny 4 7 2 3" xfId="3032"/>
    <cellStyle name="Dziesiętny 4 7 2 3 2" xfId="7759"/>
    <cellStyle name="Dziesiętny 4 7 2 4" xfId="4177"/>
    <cellStyle name="Dziesiętny 4 7 2 4 2" xfId="8904"/>
    <cellStyle name="Dziesiętny 4 7 2 5" xfId="5396"/>
    <cellStyle name="Dziesiętny 4 7 3" xfId="1048"/>
    <cellStyle name="Dziesiętny 4 7 3 2" xfId="2193"/>
    <cellStyle name="Dziesiętny 4 7 3 2 2" xfId="6922"/>
    <cellStyle name="Dziesiętny 4 7 3 3" xfId="3413"/>
    <cellStyle name="Dziesiętny 4 7 3 3 2" xfId="8140"/>
    <cellStyle name="Dziesiętny 4 7 3 4" xfId="4558"/>
    <cellStyle name="Dziesiętny 4 7 3 4 2" xfId="9285"/>
    <cellStyle name="Dziesiętny 4 7 3 5" xfId="5777"/>
    <cellStyle name="Dziesiętny 4 7 4" xfId="1430"/>
    <cellStyle name="Dziesiętny 4 7 4 2" xfId="6159"/>
    <cellStyle name="Dziesiętny 4 7 5" xfId="2650"/>
    <cellStyle name="Dziesiętny 4 7 5 2" xfId="7377"/>
    <cellStyle name="Dziesiętny 4 7 6" xfId="3795"/>
    <cellStyle name="Dziesiętny 4 7 6 2" xfId="8522"/>
    <cellStyle name="Dziesiętny 4 7 7" xfId="5014"/>
    <cellStyle name="Dziesiętny 4 8" xfId="413"/>
    <cellStyle name="Dziesiętny 4 8 2" xfId="1558"/>
    <cellStyle name="Dziesiętny 4 8 2 2" xfId="6287"/>
    <cellStyle name="Dziesiętny 4 8 3" xfId="2778"/>
    <cellStyle name="Dziesiętny 4 8 3 2" xfId="7505"/>
    <cellStyle name="Dziesiętny 4 8 4" xfId="3923"/>
    <cellStyle name="Dziesiętny 4 8 4 2" xfId="8650"/>
    <cellStyle name="Dziesiętny 4 8 5" xfId="5142"/>
    <cellStyle name="Dziesiętny 4 9" xfId="794"/>
    <cellStyle name="Dziesiętny 4 9 2" xfId="1939"/>
    <cellStyle name="Dziesiętny 4 9 2 2" xfId="6668"/>
    <cellStyle name="Dziesiętny 4 9 3" xfId="3159"/>
    <cellStyle name="Dziesiętny 4 9 3 2" xfId="7886"/>
    <cellStyle name="Dziesiętny 4 9 4" xfId="4304"/>
    <cellStyle name="Dziesiętny 4 9 4 2" xfId="9031"/>
    <cellStyle name="Dziesiętny 4 9 5" xfId="5523"/>
    <cellStyle name="Dziesiętny 5" xfId="18"/>
    <cellStyle name="Dziesiętny 5 10" xfId="2368"/>
    <cellStyle name="Dziesiętny 5 10 2" xfId="4733"/>
    <cellStyle name="Dziesiętny 5 10 2 2" xfId="9460"/>
    <cellStyle name="Dziesiętny 5 10 3" xfId="7097"/>
    <cellStyle name="Dziesiętny 5 11" xfId="1173"/>
    <cellStyle name="Dziesiętny 5 11 2" xfId="5902"/>
    <cellStyle name="Dziesiętny 5 12" xfId="2394"/>
    <cellStyle name="Dziesiętny 5 12 2" xfId="7121"/>
    <cellStyle name="Dziesiętny 5 13" xfId="3538"/>
    <cellStyle name="Dziesiętny 5 13 2" xfId="8265"/>
    <cellStyle name="Dziesiętny 5 14" xfId="4757"/>
    <cellStyle name="Dziesiętny 5 2" xfId="29"/>
    <cellStyle name="Dziesiętny 5 2 10" xfId="1183"/>
    <cellStyle name="Dziesiętny 5 2 10 2" xfId="5912"/>
    <cellStyle name="Dziesiętny 5 2 11" xfId="2403"/>
    <cellStyle name="Dziesiętny 5 2 11 2" xfId="7130"/>
    <cellStyle name="Dziesiętny 5 2 12" xfId="3548"/>
    <cellStyle name="Dziesiętny 5 2 12 2" xfId="8275"/>
    <cellStyle name="Dziesiętny 5 2 13" xfId="4767"/>
    <cellStyle name="Dziesiętny 5 2 2" xfId="51"/>
    <cellStyle name="Dziesiętny 5 2 2 10" xfId="2423"/>
    <cellStyle name="Dziesiętny 5 2 2 10 2" xfId="7150"/>
    <cellStyle name="Dziesiętny 5 2 2 11" xfId="3568"/>
    <cellStyle name="Dziesiętny 5 2 2 11 2" xfId="8295"/>
    <cellStyle name="Dziesiętny 5 2 2 12" xfId="4787"/>
    <cellStyle name="Dziesiętny 5 2 2 2" xfId="95"/>
    <cellStyle name="Dziesiętny 5 2 2 2 2" xfId="225"/>
    <cellStyle name="Dziesiętny 5 2 2 2 2 2" xfId="608"/>
    <cellStyle name="Dziesiętny 5 2 2 2 2 2 2" xfId="1753"/>
    <cellStyle name="Dziesiętny 5 2 2 2 2 2 2 2" xfId="6482"/>
    <cellStyle name="Dziesiętny 5 2 2 2 2 2 3" xfId="2973"/>
    <cellStyle name="Dziesiętny 5 2 2 2 2 2 3 2" xfId="7700"/>
    <cellStyle name="Dziesiętny 5 2 2 2 2 2 4" xfId="4118"/>
    <cellStyle name="Dziesiętny 5 2 2 2 2 2 4 2" xfId="8845"/>
    <cellStyle name="Dziesiętny 5 2 2 2 2 2 5" xfId="5337"/>
    <cellStyle name="Dziesiętny 5 2 2 2 2 3" xfId="989"/>
    <cellStyle name="Dziesiętny 5 2 2 2 2 3 2" xfId="2134"/>
    <cellStyle name="Dziesiętny 5 2 2 2 2 3 2 2" xfId="6863"/>
    <cellStyle name="Dziesiętny 5 2 2 2 2 3 3" xfId="3354"/>
    <cellStyle name="Dziesiętny 5 2 2 2 2 3 3 2" xfId="8081"/>
    <cellStyle name="Dziesiętny 5 2 2 2 2 3 4" xfId="4499"/>
    <cellStyle name="Dziesiętny 5 2 2 2 2 3 4 2" xfId="9226"/>
    <cellStyle name="Dziesiętny 5 2 2 2 2 3 5" xfId="5718"/>
    <cellStyle name="Dziesiętny 5 2 2 2 2 4" xfId="1371"/>
    <cellStyle name="Dziesiętny 5 2 2 2 2 4 2" xfId="6100"/>
    <cellStyle name="Dziesiętny 5 2 2 2 2 5" xfId="2591"/>
    <cellStyle name="Dziesiętny 5 2 2 2 2 5 2" xfId="7318"/>
    <cellStyle name="Dziesiętny 5 2 2 2 2 6" xfId="3736"/>
    <cellStyle name="Dziesiętny 5 2 2 2 2 6 2" xfId="8463"/>
    <cellStyle name="Dziesiętny 5 2 2 2 2 7" xfId="4955"/>
    <cellStyle name="Dziesiętny 5 2 2 2 3" xfId="353"/>
    <cellStyle name="Dziesiętny 5 2 2 2 3 2" xfId="735"/>
    <cellStyle name="Dziesiętny 5 2 2 2 3 2 2" xfId="1880"/>
    <cellStyle name="Dziesiętny 5 2 2 2 3 2 2 2" xfId="6609"/>
    <cellStyle name="Dziesiętny 5 2 2 2 3 2 3" xfId="3100"/>
    <cellStyle name="Dziesiętny 5 2 2 2 3 2 3 2" xfId="7827"/>
    <cellStyle name="Dziesiętny 5 2 2 2 3 2 4" xfId="4245"/>
    <cellStyle name="Dziesiętny 5 2 2 2 3 2 4 2" xfId="8972"/>
    <cellStyle name="Dziesiętny 5 2 2 2 3 2 5" xfId="5464"/>
    <cellStyle name="Dziesiętny 5 2 2 2 3 3" xfId="1116"/>
    <cellStyle name="Dziesiętny 5 2 2 2 3 3 2" xfId="2261"/>
    <cellStyle name="Dziesiętny 5 2 2 2 3 3 2 2" xfId="6990"/>
    <cellStyle name="Dziesiętny 5 2 2 2 3 3 3" xfId="3481"/>
    <cellStyle name="Dziesiętny 5 2 2 2 3 3 3 2" xfId="8208"/>
    <cellStyle name="Dziesiętny 5 2 2 2 3 3 4" xfId="4626"/>
    <cellStyle name="Dziesiętny 5 2 2 2 3 3 4 2" xfId="9353"/>
    <cellStyle name="Dziesiętny 5 2 2 2 3 3 5" xfId="5845"/>
    <cellStyle name="Dziesiętny 5 2 2 2 3 4" xfId="1498"/>
    <cellStyle name="Dziesiętny 5 2 2 2 3 4 2" xfId="6227"/>
    <cellStyle name="Dziesiętny 5 2 2 2 3 5" xfId="2718"/>
    <cellStyle name="Dziesiętny 5 2 2 2 3 5 2" xfId="7445"/>
    <cellStyle name="Dziesiętny 5 2 2 2 3 6" xfId="3863"/>
    <cellStyle name="Dziesiętny 5 2 2 2 3 6 2" xfId="8590"/>
    <cellStyle name="Dziesiętny 5 2 2 2 3 7" xfId="5082"/>
    <cellStyle name="Dziesiętny 5 2 2 2 4" xfId="481"/>
    <cellStyle name="Dziesiętny 5 2 2 2 4 2" xfId="1626"/>
    <cellStyle name="Dziesiętny 5 2 2 2 4 2 2" xfId="6355"/>
    <cellStyle name="Dziesiętny 5 2 2 2 4 3" xfId="2846"/>
    <cellStyle name="Dziesiętny 5 2 2 2 4 3 2" xfId="7573"/>
    <cellStyle name="Dziesiętny 5 2 2 2 4 4" xfId="3991"/>
    <cellStyle name="Dziesiętny 5 2 2 2 4 4 2" xfId="8718"/>
    <cellStyle name="Dziesiętny 5 2 2 2 4 5" xfId="5210"/>
    <cellStyle name="Dziesiętny 5 2 2 2 5" xfId="862"/>
    <cellStyle name="Dziesiętny 5 2 2 2 5 2" xfId="2007"/>
    <cellStyle name="Dziesiętny 5 2 2 2 5 2 2" xfId="6736"/>
    <cellStyle name="Dziesiętny 5 2 2 2 5 3" xfId="3227"/>
    <cellStyle name="Dziesiętny 5 2 2 2 5 3 2" xfId="7954"/>
    <cellStyle name="Dziesiętny 5 2 2 2 5 4" xfId="4372"/>
    <cellStyle name="Dziesiętny 5 2 2 2 5 4 2" xfId="9099"/>
    <cellStyle name="Dziesiętny 5 2 2 2 5 5" xfId="5591"/>
    <cellStyle name="Dziesiętny 5 2 2 2 6" xfId="1244"/>
    <cellStyle name="Dziesiętny 5 2 2 2 6 2" xfId="5973"/>
    <cellStyle name="Dziesiętny 5 2 2 2 7" xfId="2464"/>
    <cellStyle name="Dziesiętny 5 2 2 2 7 2" xfId="7191"/>
    <cellStyle name="Dziesiętny 5 2 2 2 8" xfId="3609"/>
    <cellStyle name="Dziesiętny 5 2 2 2 8 2" xfId="8336"/>
    <cellStyle name="Dziesiętny 5 2 2 2 9" xfId="4828"/>
    <cellStyle name="Dziesiętny 5 2 2 3" xfId="136"/>
    <cellStyle name="Dziesiętny 5 2 2 3 2" xfId="266"/>
    <cellStyle name="Dziesiętny 5 2 2 3 2 2" xfId="649"/>
    <cellStyle name="Dziesiętny 5 2 2 3 2 2 2" xfId="1794"/>
    <cellStyle name="Dziesiętny 5 2 2 3 2 2 2 2" xfId="6523"/>
    <cellStyle name="Dziesiętny 5 2 2 3 2 2 3" xfId="3014"/>
    <cellStyle name="Dziesiętny 5 2 2 3 2 2 3 2" xfId="7741"/>
    <cellStyle name="Dziesiętny 5 2 2 3 2 2 4" xfId="4159"/>
    <cellStyle name="Dziesiętny 5 2 2 3 2 2 4 2" xfId="8886"/>
    <cellStyle name="Dziesiętny 5 2 2 3 2 2 5" xfId="5378"/>
    <cellStyle name="Dziesiętny 5 2 2 3 2 3" xfId="1030"/>
    <cellStyle name="Dziesiętny 5 2 2 3 2 3 2" xfId="2175"/>
    <cellStyle name="Dziesiętny 5 2 2 3 2 3 2 2" xfId="6904"/>
    <cellStyle name="Dziesiętny 5 2 2 3 2 3 3" xfId="3395"/>
    <cellStyle name="Dziesiętny 5 2 2 3 2 3 3 2" xfId="8122"/>
    <cellStyle name="Dziesiętny 5 2 2 3 2 3 4" xfId="4540"/>
    <cellStyle name="Dziesiętny 5 2 2 3 2 3 4 2" xfId="9267"/>
    <cellStyle name="Dziesiętny 5 2 2 3 2 3 5" xfId="5759"/>
    <cellStyle name="Dziesiętny 5 2 2 3 2 4" xfId="1412"/>
    <cellStyle name="Dziesiętny 5 2 2 3 2 4 2" xfId="6141"/>
    <cellStyle name="Dziesiętny 5 2 2 3 2 5" xfId="2632"/>
    <cellStyle name="Dziesiętny 5 2 2 3 2 5 2" xfId="7359"/>
    <cellStyle name="Dziesiętny 5 2 2 3 2 6" xfId="3777"/>
    <cellStyle name="Dziesiętny 5 2 2 3 2 6 2" xfId="8504"/>
    <cellStyle name="Dziesiętny 5 2 2 3 2 7" xfId="4996"/>
    <cellStyle name="Dziesiętny 5 2 2 3 3" xfId="394"/>
    <cellStyle name="Dziesiętny 5 2 2 3 3 2" xfId="776"/>
    <cellStyle name="Dziesiętny 5 2 2 3 3 2 2" xfId="1921"/>
    <cellStyle name="Dziesiętny 5 2 2 3 3 2 2 2" xfId="6650"/>
    <cellStyle name="Dziesiętny 5 2 2 3 3 2 3" xfId="3141"/>
    <cellStyle name="Dziesiętny 5 2 2 3 3 2 3 2" xfId="7868"/>
    <cellStyle name="Dziesiętny 5 2 2 3 3 2 4" xfId="4286"/>
    <cellStyle name="Dziesiętny 5 2 2 3 3 2 4 2" xfId="9013"/>
    <cellStyle name="Dziesiętny 5 2 2 3 3 2 5" xfId="5505"/>
    <cellStyle name="Dziesiętny 5 2 2 3 3 3" xfId="1157"/>
    <cellStyle name="Dziesiętny 5 2 2 3 3 3 2" xfId="2302"/>
    <cellStyle name="Dziesiętny 5 2 2 3 3 3 2 2" xfId="7031"/>
    <cellStyle name="Dziesiętny 5 2 2 3 3 3 3" xfId="3522"/>
    <cellStyle name="Dziesiętny 5 2 2 3 3 3 3 2" xfId="8249"/>
    <cellStyle name="Dziesiętny 5 2 2 3 3 3 4" xfId="4667"/>
    <cellStyle name="Dziesiętny 5 2 2 3 3 3 4 2" xfId="9394"/>
    <cellStyle name="Dziesiętny 5 2 2 3 3 3 5" xfId="5886"/>
    <cellStyle name="Dziesiętny 5 2 2 3 3 4" xfId="1539"/>
    <cellStyle name="Dziesiętny 5 2 2 3 3 4 2" xfId="6268"/>
    <cellStyle name="Dziesiętny 5 2 2 3 3 5" xfId="2759"/>
    <cellStyle name="Dziesiętny 5 2 2 3 3 5 2" xfId="7486"/>
    <cellStyle name="Dziesiętny 5 2 2 3 3 6" xfId="3904"/>
    <cellStyle name="Dziesiętny 5 2 2 3 3 6 2" xfId="8631"/>
    <cellStyle name="Dziesiętny 5 2 2 3 3 7" xfId="5123"/>
    <cellStyle name="Dziesiętny 5 2 2 3 4" xfId="522"/>
    <cellStyle name="Dziesiętny 5 2 2 3 4 2" xfId="1667"/>
    <cellStyle name="Dziesiętny 5 2 2 3 4 2 2" xfId="6396"/>
    <cellStyle name="Dziesiętny 5 2 2 3 4 3" xfId="2887"/>
    <cellStyle name="Dziesiętny 5 2 2 3 4 3 2" xfId="7614"/>
    <cellStyle name="Dziesiętny 5 2 2 3 4 4" xfId="4032"/>
    <cellStyle name="Dziesiętny 5 2 2 3 4 4 2" xfId="8759"/>
    <cellStyle name="Dziesiętny 5 2 2 3 4 5" xfId="5251"/>
    <cellStyle name="Dziesiętny 5 2 2 3 5" xfId="903"/>
    <cellStyle name="Dziesiętny 5 2 2 3 5 2" xfId="2048"/>
    <cellStyle name="Dziesiętny 5 2 2 3 5 2 2" xfId="6777"/>
    <cellStyle name="Dziesiętny 5 2 2 3 5 3" xfId="3268"/>
    <cellStyle name="Dziesiętny 5 2 2 3 5 3 2" xfId="7995"/>
    <cellStyle name="Dziesiętny 5 2 2 3 5 4" xfId="4413"/>
    <cellStyle name="Dziesiętny 5 2 2 3 5 4 2" xfId="9140"/>
    <cellStyle name="Dziesiętny 5 2 2 3 5 5" xfId="5632"/>
    <cellStyle name="Dziesiętny 5 2 2 3 6" xfId="1285"/>
    <cellStyle name="Dziesiętny 5 2 2 3 6 2" xfId="6014"/>
    <cellStyle name="Dziesiętny 5 2 2 3 7" xfId="2505"/>
    <cellStyle name="Dziesiętny 5 2 2 3 7 2" xfId="7232"/>
    <cellStyle name="Dziesiętny 5 2 2 3 8" xfId="3650"/>
    <cellStyle name="Dziesiętny 5 2 2 3 8 2" xfId="8377"/>
    <cellStyle name="Dziesiętny 5 2 2 3 9" xfId="4869"/>
    <cellStyle name="Dziesiętny 5 2 2 4" xfId="184"/>
    <cellStyle name="Dziesiętny 5 2 2 4 2" xfId="567"/>
    <cellStyle name="Dziesiętny 5 2 2 4 2 2" xfId="1712"/>
    <cellStyle name="Dziesiętny 5 2 2 4 2 2 2" xfId="6441"/>
    <cellStyle name="Dziesiętny 5 2 2 4 2 3" xfId="2932"/>
    <cellStyle name="Dziesiętny 5 2 2 4 2 3 2" xfId="7659"/>
    <cellStyle name="Dziesiętny 5 2 2 4 2 4" xfId="4077"/>
    <cellStyle name="Dziesiętny 5 2 2 4 2 4 2" xfId="8804"/>
    <cellStyle name="Dziesiętny 5 2 2 4 2 5" xfId="5296"/>
    <cellStyle name="Dziesiętny 5 2 2 4 3" xfId="948"/>
    <cellStyle name="Dziesiętny 5 2 2 4 3 2" xfId="2093"/>
    <cellStyle name="Dziesiętny 5 2 2 4 3 2 2" xfId="6822"/>
    <cellStyle name="Dziesiętny 5 2 2 4 3 3" xfId="3313"/>
    <cellStyle name="Dziesiętny 5 2 2 4 3 3 2" xfId="8040"/>
    <cellStyle name="Dziesiętny 5 2 2 4 3 4" xfId="4458"/>
    <cellStyle name="Dziesiętny 5 2 2 4 3 4 2" xfId="9185"/>
    <cellStyle name="Dziesiętny 5 2 2 4 3 5" xfId="5677"/>
    <cellStyle name="Dziesiętny 5 2 2 4 4" xfId="1330"/>
    <cellStyle name="Dziesiętny 5 2 2 4 4 2" xfId="6059"/>
    <cellStyle name="Dziesiętny 5 2 2 4 5" xfId="2550"/>
    <cellStyle name="Dziesiętny 5 2 2 4 5 2" xfId="7277"/>
    <cellStyle name="Dziesiętny 5 2 2 4 6" xfId="3695"/>
    <cellStyle name="Dziesiętny 5 2 2 4 6 2" xfId="8422"/>
    <cellStyle name="Dziesiętny 5 2 2 4 7" xfId="4914"/>
    <cellStyle name="Dziesiętny 5 2 2 5" xfId="312"/>
    <cellStyle name="Dziesiętny 5 2 2 5 2" xfId="694"/>
    <cellStyle name="Dziesiętny 5 2 2 5 2 2" xfId="1839"/>
    <cellStyle name="Dziesiętny 5 2 2 5 2 2 2" xfId="6568"/>
    <cellStyle name="Dziesiętny 5 2 2 5 2 3" xfId="3059"/>
    <cellStyle name="Dziesiętny 5 2 2 5 2 3 2" xfId="7786"/>
    <cellStyle name="Dziesiętny 5 2 2 5 2 4" xfId="4204"/>
    <cellStyle name="Dziesiętny 5 2 2 5 2 4 2" xfId="8931"/>
    <cellStyle name="Dziesiętny 5 2 2 5 2 5" xfId="5423"/>
    <cellStyle name="Dziesiętny 5 2 2 5 3" xfId="1075"/>
    <cellStyle name="Dziesiętny 5 2 2 5 3 2" xfId="2220"/>
    <cellStyle name="Dziesiętny 5 2 2 5 3 2 2" xfId="6949"/>
    <cellStyle name="Dziesiętny 5 2 2 5 3 3" xfId="3440"/>
    <cellStyle name="Dziesiętny 5 2 2 5 3 3 2" xfId="8167"/>
    <cellStyle name="Dziesiętny 5 2 2 5 3 4" xfId="4585"/>
    <cellStyle name="Dziesiętny 5 2 2 5 3 4 2" xfId="9312"/>
    <cellStyle name="Dziesiętny 5 2 2 5 3 5" xfId="5804"/>
    <cellStyle name="Dziesiętny 5 2 2 5 4" xfId="1457"/>
    <cellStyle name="Dziesiętny 5 2 2 5 4 2" xfId="6186"/>
    <cellStyle name="Dziesiętny 5 2 2 5 5" xfId="2677"/>
    <cellStyle name="Dziesiętny 5 2 2 5 5 2" xfId="7404"/>
    <cellStyle name="Dziesiętny 5 2 2 5 6" xfId="3822"/>
    <cellStyle name="Dziesiętny 5 2 2 5 6 2" xfId="8549"/>
    <cellStyle name="Dziesiętny 5 2 2 5 7" xfId="5041"/>
    <cellStyle name="Dziesiętny 5 2 2 6" xfId="440"/>
    <cellStyle name="Dziesiętny 5 2 2 6 2" xfId="1585"/>
    <cellStyle name="Dziesiętny 5 2 2 6 2 2" xfId="6314"/>
    <cellStyle name="Dziesiętny 5 2 2 6 3" xfId="2805"/>
    <cellStyle name="Dziesiętny 5 2 2 6 3 2" xfId="7532"/>
    <cellStyle name="Dziesiętny 5 2 2 6 4" xfId="3950"/>
    <cellStyle name="Dziesiętny 5 2 2 6 4 2" xfId="8677"/>
    <cellStyle name="Dziesiętny 5 2 2 6 5" xfId="5169"/>
    <cellStyle name="Dziesiętny 5 2 2 7" xfId="821"/>
    <cellStyle name="Dziesiętny 5 2 2 7 2" xfId="1966"/>
    <cellStyle name="Dziesiętny 5 2 2 7 2 2" xfId="6695"/>
    <cellStyle name="Dziesiętny 5 2 2 7 3" xfId="3186"/>
    <cellStyle name="Dziesiętny 5 2 2 7 3 2" xfId="7913"/>
    <cellStyle name="Dziesiętny 5 2 2 7 4" xfId="4331"/>
    <cellStyle name="Dziesiętny 5 2 2 7 4 2" xfId="9058"/>
    <cellStyle name="Dziesiętny 5 2 2 7 5" xfId="5550"/>
    <cellStyle name="Dziesiętny 5 2 2 8" xfId="2370"/>
    <cellStyle name="Dziesiętny 5 2 2 8 2" xfId="4735"/>
    <cellStyle name="Dziesiętny 5 2 2 8 2 2" xfId="9462"/>
    <cellStyle name="Dziesiętny 5 2 2 8 3" xfId="7099"/>
    <cellStyle name="Dziesiętny 5 2 2 9" xfId="1203"/>
    <cellStyle name="Dziesiętny 5 2 2 9 2" xfId="5932"/>
    <cellStyle name="Dziesiętny 5 2 3" xfId="75"/>
    <cellStyle name="Dziesiętny 5 2 3 2" xfId="205"/>
    <cellStyle name="Dziesiętny 5 2 3 2 2" xfId="588"/>
    <cellStyle name="Dziesiętny 5 2 3 2 2 2" xfId="1733"/>
    <cellStyle name="Dziesiętny 5 2 3 2 2 2 2" xfId="6462"/>
    <cellStyle name="Dziesiętny 5 2 3 2 2 3" xfId="2953"/>
    <cellStyle name="Dziesiętny 5 2 3 2 2 3 2" xfId="7680"/>
    <cellStyle name="Dziesiętny 5 2 3 2 2 4" xfId="4098"/>
    <cellStyle name="Dziesiętny 5 2 3 2 2 4 2" xfId="8825"/>
    <cellStyle name="Dziesiętny 5 2 3 2 2 5" xfId="5317"/>
    <cellStyle name="Dziesiętny 5 2 3 2 3" xfId="969"/>
    <cellStyle name="Dziesiętny 5 2 3 2 3 2" xfId="2114"/>
    <cellStyle name="Dziesiętny 5 2 3 2 3 2 2" xfId="6843"/>
    <cellStyle name="Dziesiętny 5 2 3 2 3 3" xfId="3334"/>
    <cellStyle name="Dziesiętny 5 2 3 2 3 3 2" xfId="8061"/>
    <cellStyle name="Dziesiętny 5 2 3 2 3 4" xfId="4479"/>
    <cellStyle name="Dziesiętny 5 2 3 2 3 4 2" xfId="9206"/>
    <cellStyle name="Dziesiętny 5 2 3 2 3 5" xfId="5698"/>
    <cellStyle name="Dziesiętny 5 2 3 2 4" xfId="1351"/>
    <cellStyle name="Dziesiętny 5 2 3 2 4 2" xfId="6080"/>
    <cellStyle name="Dziesiętny 5 2 3 2 5" xfId="2571"/>
    <cellStyle name="Dziesiętny 5 2 3 2 5 2" xfId="7298"/>
    <cellStyle name="Dziesiętny 5 2 3 2 6" xfId="3716"/>
    <cellStyle name="Dziesiętny 5 2 3 2 6 2" xfId="8443"/>
    <cellStyle name="Dziesiętny 5 2 3 2 7" xfId="4935"/>
    <cellStyle name="Dziesiętny 5 2 3 3" xfId="333"/>
    <cellStyle name="Dziesiętny 5 2 3 3 2" xfId="715"/>
    <cellStyle name="Dziesiętny 5 2 3 3 2 2" xfId="1860"/>
    <cellStyle name="Dziesiętny 5 2 3 3 2 2 2" xfId="6589"/>
    <cellStyle name="Dziesiętny 5 2 3 3 2 3" xfId="3080"/>
    <cellStyle name="Dziesiętny 5 2 3 3 2 3 2" xfId="7807"/>
    <cellStyle name="Dziesiętny 5 2 3 3 2 4" xfId="4225"/>
    <cellStyle name="Dziesiętny 5 2 3 3 2 4 2" xfId="8952"/>
    <cellStyle name="Dziesiętny 5 2 3 3 2 5" xfId="5444"/>
    <cellStyle name="Dziesiętny 5 2 3 3 3" xfId="1096"/>
    <cellStyle name="Dziesiętny 5 2 3 3 3 2" xfId="2241"/>
    <cellStyle name="Dziesiętny 5 2 3 3 3 2 2" xfId="6970"/>
    <cellStyle name="Dziesiętny 5 2 3 3 3 3" xfId="3461"/>
    <cellStyle name="Dziesiętny 5 2 3 3 3 3 2" xfId="8188"/>
    <cellStyle name="Dziesiętny 5 2 3 3 3 4" xfId="4606"/>
    <cellStyle name="Dziesiętny 5 2 3 3 3 4 2" xfId="9333"/>
    <cellStyle name="Dziesiętny 5 2 3 3 3 5" xfId="5825"/>
    <cellStyle name="Dziesiętny 5 2 3 3 4" xfId="1478"/>
    <cellStyle name="Dziesiętny 5 2 3 3 4 2" xfId="6207"/>
    <cellStyle name="Dziesiętny 5 2 3 3 5" xfId="2698"/>
    <cellStyle name="Dziesiętny 5 2 3 3 5 2" xfId="7425"/>
    <cellStyle name="Dziesiętny 5 2 3 3 6" xfId="3843"/>
    <cellStyle name="Dziesiętny 5 2 3 3 6 2" xfId="8570"/>
    <cellStyle name="Dziesiętny 5 2 3 3 7" xfId="5062"/>
    <cellStyle name="Dziesiętny 5 2 3 4" xfId="461"/>
    <cellStyle name="Dziesiętny 5 2 3 4 2" xfId="1606"/>
    <cellStyle name="Dziesiętny 5 2 3 4 2 2" xfId="6335"/>
    <cellStyle name="Dziesiętny 5 2 3 4 3" xfId="2826"/>
    <cellStyle name="Dziesiętny 5 2 3 4 3 2" xfId="7553"/>
    <cellStyle name="Dziesiętny 5 2 3 4 4" xfId="3971"/>
    <cellStyle name="Dziesiętny 5 2 3 4 4 2" xfId="8698"/>
    <cellStyle name="Dziesiętny 5 2 3 4 5" xfId="5190"/>
    <cellStyle name="Dziesiętny 5 2 3 5" xfId="842"/>
    <cellStyle name="Dziesiętny 5 2 3 5 2" xfId="1987"/>
    <cellStyle name="Dziesiętny 5 2 3 5 2 2" xfId="6716"/>
    <cellStyle name="Dziesiętny 5 2 3 5 3" xfId="3207"/>
    <cellStyle name="Dziesiętny 5 2 3 5 3 2" xfId="7934"/>
    <cellStyle name="Dziesiętny 5 2 3 5 4" xfId="4352"/>
    <cellStyle name="Dziesiętny 5 2 3 5 4 2" xfId="9079"/>
    <cellStyle name="Dziesiętny 5 2 3 5 5" xfId="5571"/>
    <cellStyle name="Dziesiętny 5 2 3 6" xfId="1224"/>
    <cellStyle name="Dziesiętny 5 2 3 6 2" xfId="5953"/>
    <cellStyle name="Dziesiętny 5 2 3 7" xfId="2444"/>
    <cellStyle name="Dziesiętny 5 2 3 7 2" xfId="7171"/>
    <cellStyle name="Dziesiętny 5 2 3 8" xfId="3589"/>
    <cellStyle name="Dziesiętny 5 2 3 8 2" xfId="8316"/>
    <cellStyle name="Dziesiętny 5 2 3 9" xfId="4808"/>
    <cellStyle name="Dziesiętny 5 2 4" xfId="116"/>
    <cellStyle name="Dziesiętny 5 2 4 2" xfId="246"/>
    <cellStyle name="Dziesiętny 5 2 4 2 2" xfId="629"/>
    <cellStyle name="Dziesiętny 5 2 4 2 2 2" xfId="1774"/>
    <cellStyle name="Dziesiętny 5 2 4 2 2 2 2" xfId="6503"/>
    <cellStyle name="Dziesiętny 5 2 4 2 2 3" xfId="2994"/>
    <cellStyle name="Dziesiętny 5 2 4 2 2 3 2" xfId="7721"/>
    <cellStyle name="Dziesiętny 5 2 4 2 2 4" xfId="4139"/>
    <cellStyle name="Dziesiętny 5 2 4 2 2 4 2" xfId="8866"/>
    <cellStyle name="Dziesiętny 5 2 4 2 2 5" xfId="5358"/>
    <cellStyle name="Dziesiętny 5 2 4 2 3" xfId="1010"/>
    <cellStyle name="Dziesiętny 5 2 4 2 3 2" xfId="2155"/>
    <cellStyle name="Dziesiętny 5 2 4 2 3 2 2" xfId="6884"/>
    <cellStyle name="Dziesiętny 5 2 4 2 3 3" xfId="3375"/>
    <cellStyle name="Dziesiętny 5 2 4 2 3 3 2" xfId="8102"/>
    <cellStyle name="Dziesiętny 5 2 4 2 3 4" xfId="4520"/>
    <cellStyle name="Dziesiętny 5 2 4 2 3 4 2" xfId="9247"/>
    <cellStyle name="Dziesiętny 5 2 4 2 3 5" xfId="5739"/>
    <cellStyle name="Dziesiętny 5 2 4 2 4" xfId="1392"/>
    <cellStyle name="Dziesiętny 5 2 4 2 4 2" xfId="6121"/>
    <cellStyle name="Dziesiętny 5 2 4 2 5" xfId="2612"/>
    <cellStyle name="Dziesiętny 5 2 4 2 5 2" xfId="7339"/>
    <cellStyle name="Dziesiętny 5 2 4 2 6" xfId="3757"/>
    <cellStyle name="Dziesiętny 5 2 4 2 6 2" xfId="8484"/>
    <cellStyle name="Dziesiętny 5 2 4 2 7" xfId="4976"/>
    <cellStyle name="Dziesiętny 5 2 4 3" xfId="374"/>
    <cellStyle name="Dziesiętny 5 2 4 3 2" xfId="756"/>
    <cellStyle name="Dziesiętny 5 2 4 3 2 2" xfId="1901"/>
    <cellStyle name="Dziesiętny 5 2 4 3 2 2 2" xfId="6630"/>
    <cellStyle name="Dziesiętny 5 2 4 3 2 3" xfId="3121"/>
    <cellStyle name="Dziesiętny 5 2 4 3 2 3 2" xfId="7848"/>
    <cellStyle name="Dziesiętny 5 2 4 3 2 4" xfId="4266"/>
    <cellStyle name="Dziesiętny 5 2 4 3 2 4 2" xfId="8993"/>
    <cellStyle name="Dziesiętny 5 2 4 3 2 5" xfId="5485"/>
    <cellStyle name="Dziesiętny 5 2 4 3 3" xfId="1137"/>
    <cellStyle name="Dziesiętny 5 2 4 3 3 2" xfId="2282"/>
    <cellStyle name="Dziesiętny 5 2 4 3 3 2 2" xfId="7011"/>
    <cellStyle name="Dziesiętny 5 2 4 3 3 3" xfId="3502"/>
    <cellStyle name="Dziesiętny 5 2 4 3 3 3 2" xfId="8229"/>
    <cellStyle name="Dziesiętny 5 2 4 3 3 4" xfId="4647"/>
    <cellStyle name="Dziesiętny 5 2 4 3 3 4 2" xfId="9374"/>
    <cellStyle name="Dziesiętny 5 2 4 3 3 5" xfId="5866"/>
    <cellStyle name="Dziesiętny 5 2 4 3 4" xfId="1519"/>
    <cellStyle name="Dziesiętny 5 2 4 3 4 2" xfId="6248"/>
    <cellStyle name="Dziesiętny 5 2 4 3 5" xfId="2739"/>
    <cellStyle name="Dziesiętny 5 2 4 3 5 2" xfId="7466"/>
    <cellStyle name="Dziesiętny 5 2 4 3 6" xfId="3884"/>
    <cellStyle name="Dziesiętny 5 2 4 3 6 2" xfId="8611"/>
    <cellStyle name="Dziesiętny 5 2 4 3 7" xfId="5103"/>
    <cellStyle name="Dziesiętny 5 2 4 4" xfId="502"/>
    <cellStyle name="Dziesiętny 5 2 4 4 2" xfId="1647"/>
    <cellStyle name="Dziesiętny 5 2 4 4 2 2" xfId="6376"/>
    <cellStyle name="Dziesiętny 5 2 4 4 3" xfId="2867"/>
    <cellStyle name="Dziesiętny 5 2 4 4 3 2" xfId="7594"/>
    <cellStyle name="Dziesiętny 5 2 4 4 4" xfId="4012"/>
    <cellStyle name="Dziesiętny 5 2 4 4 4 2" xfId="8739"/>
    <cellStyle name="Dziesiętny 5 2 4 4 5" xfId="5231"/>
    <cellStyle name="Dziesiętny 5 2 4 5" xfId="883"/>
    <cellStyle name="Dziesiętny 5 2 4 5 2" xfId="2028"/>
    <cellStyle name="Dziesiętny 5 2 4 5 2 2" xfId="6757"/>
    <cellStyle name="Dziesiętny 5 2 4 5 3" xfId="3248"/>
    <cellStyle name="Dziesiętny 5 2 4 5 3 2" xfId="7975"/>
    <cellStyle name="Dziesiętny 5 2 4 5 4" xfId="4393"/>
    <cellStyle name="Dziesiętny 5 2 4 5 4 2" xfId="9120"/>
    <cellStyle name="Dziesiętny 5 2 4 5 5" xfId="5612"/>
    <cellStyle name="Dziesiętny 5 2 4 6" xfId="1265"/>
    <cellStyle name="Dziesiętny 5 2 4 6 2" xfId="5994"/>
    <cellStyle name="Dziesiętny 5 2 4 7" xfId="2485"/>
    <cellStyle name="Dziesiętny 5 2 4 7 2" xfId="7212"/>
    <cellStyle name="Dziesiętny 5 2 4 8" xfId="3630"/>
    <cellStyle name="Dziesiętny 5 2 4 8 2" xfId="8357"/>
    <cellStyle name="Dziesiętny 5 2 4 9" xfId="4849"/>
    <cellStyle name="Dziesiętny 5 2 5" xfId="164"/>
    <cellStyle name="Dziesiętny 5 2 5 2" xfId="547"/>
    <cellStyle name="Dziesiętny 5 2 5 2 2" xfId="1692"/>
    <cellStyle name="Dziesiętny 5 2 5 2 2 2" xfId="6421"/>
    <cellStyle name="Dziesiętny 5 2 5 2 3" xfId="2912"/>
    <cellStyle name="Dziesiętny 5 2 5 2 3 2" xfId="7639"/>
    <cellStyle name="Dziesiętny 5 2 5 2 4" xfId="4057"/>
    <cellStyle name="Dziesiętny 5 2 5 2 4 2" xfId="8784"/>
    <cellStyle name="Dziesiętny 5 2 5 2 5" xfId="5276"/>
    <cellStyle name="Dziesiętny 5 2 5 3" xfId="928"/>
    <cellStyle name="Dziesiętny 5 2 5 3 2" xfId="2073"/>
    <cellStyle name="Dziesiętny 5 2 5 3 2 2" xfId="6802"/>
    <cellStyle name="Dziesiętny 5 2 5 3 3" xfId="3293"/>
    <cellStyle name="Dziesiętny 5 2 5 3 3 2" xfId="8020"/>
    <cellStyle name="Dziesiętny 5 2 5 3 4" xfId="4438"/>
    <cellStyle name="Dziesiętny 5 2 5 3 4 2" xfId="9165"/>
    <cellStyle name="Dziesiętny 5 2 5 3 5" xfId="5657"/>
    <cellStyle name="Dziesiętny 5 2 5 4" xfId="1310"/>
    <cellStyle name="Dziesiętny 5 2 5 4 2" xfId="6039"/>
    <cellStyle name="Dziesiętny 5 2 5 5" xfId="2530"/>
    <cellStyle name="Dziesiętny 5 2 5 5 2" xfId="7257"/>
    <cellStyle name="Dziesiętny 5 2 5 6" xfId="3675"/>
    <cellStyle name="Dziesiętny 5 2 5 6 2" xfId="8402"/>
    <cellStyle name="Dziesiętny 5 2 5 7" xfId="4894"/>
    <cellStyle name="Dziesiętny 5 2 6" xfId="292"/>
    <cellStyle name="Dziesiętny 5 2 6 2" xfId="674"/>
    <cellStyle name="Dziesiętny 5 2 6 2 2" xfId="1819"/>
    <cellStyle name="Dziesiętny 5 2 6 2 2 2" xfId="6548"/>
    <cellStyle name="Dziesiętny 5 2 6 2 3" xfId="3039"/>
    <cellStyle name="Dziesiętny 5 2 6 2 3 2" xfId="7766"/>
    <cellStyle name="Dziesiętny 5 2 6 2 4" xfId="4184"/>
    <cellStyle name="Dziesiętny 5 2 6 2 4 2" xfId="8911"/>
    <cellStyle name="Dziesiętny 5 2 6 2 5" xfId="5403"/>
    <cellStyle name="Dziesiętny 5 2 6 3" xfId="1055"/>
    <cellStyle name="Dziesiętny 5 2 6 3 2" xfId="2200"/>
    <cellStyle name="Dziesiętny 5 2 6 3 2 2" xfId="6929"/>
    <cellStyle name="Dziesiętny 5 2 6 3 3" xfId="3420"/>
    <cellStyle name="Dziesiętny 5 2 6 3 3 2" xfId="8147"/>
    <cellStyle name="Dziesiętny 5 2 6 3 4" xfId="4565"/>
    <cellStyle name="Dziesiętny 5 2 6 3 4 2" xfId="9292"/>
    <cellStyle name="Dziesiętny 5 2 6 3 5" xfId="5784"/>
    <cellStyle name="Dziesiętny 5 2 6 4" xfId="1437"/>
    <cellStyle name="Dziesiętny 5 2 6 4 2" xfId="6166"/>
    <cellStyle name="Dziesiętny 5 2 6 5" xfId="2657"/>
    <cellStyle name="Dziesiętny 5 2 6 5 2" xfId="7384"/>
    <cellStyle name="Dziesiętny 5 2 6 6" xfId="3802"/>
    <cellStyle name="Dziesiętny 5 2 6 6 2" xfId="8529"/>
    <cellStyle name="Dziesiętny 5 2 6 7" xfId="5021"/>
    <cellStyle name="Dziesiętny 5 2 7" xfId="420"/>
    <cellStyle name="Dziesiętny 5 2 7 2" xfId="1565"/>
    <cellStyle name="Dziesiętny 5 2 7 2 2" xfId="6294"/>
    <cellStyle name="Dziesiętny 5 2 7 3" xfId="2785"/>
    <cellStyle name="Dziesiętny 5 2 7 3 2" xfId="7512"/>
    <cellStyle name="Dziesiętny 5 2 7 4" xfId="3930"/>
    <cellStyle name="Dziesiętny 5 2 7 4 2" xfId="8657"/>
    <cellStyle name="Dziesiętny 5 2 7 5" xfId="5149"/>
    <cellStyle name="Dziesiętny 5 2 8" xfId="801"/>
    <cellStyle name="Dziesiętny 5 2 8 2" xfId="1946"/>
    <cellStyle name="Dziesiętny 5 2 8 2 2" xfId="6675"/>
    <cellStyle name="Dziesiętny 5 2 8 3" xfId="3166"/>
    <cellStyle name="Dziesiętny 5 2 8 3 2" xfId="7893"/>
    <cellStyle name="Dziesiętny 5 2 8 4" xfId="4311"/>
    <cellStyle name="Dziesiętny 5 2 8 4 2" xfId="9038"/>
    <cellStyle name="Dziesiętny 5 2 8 5" xfId="5530"/>
    <cellStyle name="Dziesiętny 5 2 9" xfId="2369"/>
    <cellStyle name="Dziesiętny 5 2 9 2" xfId="4734"/>
    <cellStyle name="Dziesiętny 5 2 9 2 2" xfId="9461"/>
    <cellStyle name="Dziesiętny 5 2 9 3" xfId="7098"/>
    <cellStyle name="Dziesiętny 5 3" xfId="40"/>
    <cellStyle name="Dziesiętny 5 3 10" xfId="2413"/>
    <cellStyle name="Dziesiętny 5 3 10 2" xfId="7140"/>
    <cellStyle name="Dziesiętny 5 3 11" xfId="3558"/>
    <cellStyle name="Dziesiętny 5 3 11 2" xfId="8285"/>
    <cellStyle name="Dziesiętny 5 3 12" xfId="4777"/>
    <cellStyle name="Dziesiętny 5 3 2" xfId="85"/>
    <cellStyle name="Dziesiętny 5 3 2 10" xfId="4818"/>
    <cellStyle name="Dziesiętny 5 3 2 2" xfId="215"/>
    <cellStyle name="Dziesiętny 5 3 2 2 2" xfId="598"/>
    <cellStyle name="Dziesiętny 5 3 2 2 2 2" xfId="1743"/>
    <cellStyle name="Dziesiętny 5 3 2 2 2 2 2" xfId="6472"/>
    <cellStyle name="Dziesiętny 5 3 2 2 2 3" xfId="2963"/>
    <cellStyle name="Dziesiętny 5 3 2 2 2 3 2" xfId="7690"/>
    <cellStyle name="Dziesiętny 5 3 2 2 2 4" xfId="4108"/>
    <cellStyle name="Dziesiętny 5 3 2 2 2 4 2" xfId="8835"/>
    <cellStyle name="Dziesiętny 5 3 2 2 2 5" xfId="5327"/>
    <cellStyle name="Dziesiętny 5 3 2 2 3" xfId="979"/>
    <cellStyle name="Dziesiętny 5 3 2 2 3 2" xfId="2124"/>
    <cellStyle name="Dziesiętny 5 3 2 2 3 2 2" xfId="6853"/>
    <cellStyle name="Dziesiętny 5 3 2 2 3 3" xfId="3344"/>
    <cellStyle name="Dziesiętny 5 3 2 2 3 3 2" xfId="8071"/>
    <cellStyle name="Dziesiętny 5 3 2 2 3 4" xfId="4489"/>
    <cellStyle name="Dziesiętny 5 3 2 2 3 4 2" xfId="9216"/>
    <cellStyle name="Dziesiętny 5 3 2 2 3 5" xfId="5708"/>
    <cellStyle name="Dziesiętny 5 3 2 2 4" xfId="1361"/>
    <cellStyle name="Dziesiętny 5 3 2 2 4 2" xfId="6090"/>
    <cellStyle name="Dziesiętny 5 3 2 2 5" xfId="2581"/>
    <cellStyle name="Dziesiętny 5 3 2 2 5 2" xfId="7308"/>
    <cellStyle name="Dziesiętny 5 3 2 2 6" xfId="3726"/>
    <cellStyle name="Dziesiętny 5 3 2 2 6 2" xfId="8453"/>
    <cellStyle name="Dziesiętny 5 3 2 2 7" xfId="4945"/>
    <cellStyle name="Dziesiętny 5 3 2 3" xfId="343"/>
    <cellStyle name="Dziesiętny 5 3 2 3 2" xfId="725"/>
    <cellStyle name="Dziesiętny 5 3 2 3 2 2" xfId="1870"/>
    <cellStyle name="Dziesiętny 5 3 2 3 2 2 2" xfId="6599"/>
    <cellStyle name="Dziesiętny 5 3 2 3 2 3" xfId="3090"/>
    <cellStyle name="Dziesiętny 5 3 2 3 2 3 2" xfId="7817"/>
    <cellStyle name="Dziesiętny 5 3 2 3 2 4" xfId="4235"/>
    <cellStyle name="Dziesiętny 5 3 2 3 2 4 2" xfId="8962"/>
    <cellStyle name="Dziesiętny 5 3 2 3 2 5" xfId="5454"/>
    <cellStyle name="Dziesiętny 5 3 2 3 3" xfId="1106"/>
    <cellStyle name="Dziesiętny 5 3 2 3 3 2" xfId="2251"/>
    <cellStyle name="Dziesiętny 5 3 2 3 3 2 2" xfId="6980"/>
    <cellStyle name="Dziesiętny 5 3 2 3 3 3" xfId="3471"/>
    <cellStyle name="Dziesiętny 5 3 2 3 3 3 2" xfId="8198"/>
    <cellStyle name="Dziesiętny 5 3 2 3 3 4" xfId="4616"/>
    <cellStyle name="Dziesiętny 5 3 2 3 3 4 2" xfId="9343"/>
    <cellStyle name="Dziesiętny 5 3 2 3 3 5" xfId="5835"/>
    <cellStyle name="Dziesiętny 5 3 2 3 4" xfId="1488"/>
    <cellStyle name="Dziesiętny 5 3 2 3 4 2" xfId="6217"/>
    <cellStyle name="Dziesiętny 5 3 2 3 5" xfId="2708"/>
    <cellStyle name="Dziesiętny 5 3 2 3 5 2" xfId="7435"/>
    <cellStyle name="Dziesiętny 5 3 2 3 6" xfId="3853"/>
    <cellStyle name="Dziesiętny 5 3 2 3 6 2" xfId="8580"/>
    <cellStyle name="Dziesiętny 5 3 2 3 7" xfId="5072"/>
    <cellStyle name="Dziesiętny 5 3 2 4" xfId="471"/>
    <cellStyle name="Dziesiętny 5 3 2 4 2" xfId="1616"/>
    <cellStyle name="Dziesiętny 5 3 2 4 2 2" xfId="6345"/>
    <cellStyle name="Dziesiętny 5 3 2 4 3" xfId="2836"/>
    <cellStyle name="Dziesiętny 5 3 2 4 3 2" xfId="7563"/>
    <cellStyle name="Dziesiętny 5 3 2 4 4" xfId="3981"/>
    <cellStyle name="Dziesiętny 5 3 2 4 4 2" xfId="8708"/>
    <cellStyle name="Dziesiętny 5 3 2 4 5" xfId="5200"/>
    <cellStyle name="Dziesiętny 5 3 2 5" xfId="852"/>
    <cellStyle name="Dziesiętny 5 3 2 5 2" xfId="1997"/>
    <cellStyle name="Dziesiętny 5 3 2 5 2 2" xfId="6726"/>
    <cellStyle name="Dziesiętny 5 3 2 5 3" xfId="3217"/>
    <cellStyle name="Dziesiętny 5 3 2 5 3 2" xfId="7944"/>
    <cellStyle name="Dziesiętny 5 3 2 5 4" xfId="4362"/>
    <cellStyle name="Dziesiętny 5 3 2 5 4 2" xfId="9089"/>
    <cellStyle name="Dziesiętny 5 3 2 5 5" xfId="5581"/>
    <cellStyle name="Dziesiętny 5 3 2 6" xfId="2372"/>
    <cellStyle name="Dziesiętny 5 3 2 6 2" xfId="4737"/>
    <cellStyle name="Dziesiętny 5 3 2 6 2 2" xfId="9464"/>
    <cellStyle name="Dziesiętny 5 3 2 6 3" xfId="7101"/>
    <cellStyle name="Dziesiętny 5 3 2 7" xfId="1234"/>
    <cellStyle name="Dziesiętny 5 3 2 7 2" xfId="5963"/>
    <cellStyle name="Dziesiętny 5 3 2 8" xfId="2454"/>
    <cellStyle name="Dziesiętny 5 3 2 8 2" xfId="7181"/>
    <cellStyle name="Dziesiętny 5 3 2 9" xfId="3599"/>
    <cellStyle name="Dziesiętny 5 3 2 9 2" xfId="8326"/>
    <cellStyle name="Dziesiętny 5 3 3" xfId="126"/>
    <cellStyle name="Dziesiętny 5 3 3 2" xfId="256"/>
    <cellStyle name="Dziesiętny 5 3 3 2 2" xfId="639"/>
    <cellStyle name="Dziesiętny 5 3 3 2 2 2" xfId="1784"/>
    <cellStyle name="Dziesiętny 5 3 3 2 2 2 2" xfId="6513"/>
    <cellStyle name="Dziesiętny 5 3 3 2 2 3" xfId="3004"/>
    <cellStyle name="Dziesiętny 5 3 3 2 2 3 2" xfId="7731"/>
    <cellStyle name="Dziesiętny 5 3 3 2 2 4" xfId="4149"/>
    <cellStyle name="Dziesiętny 5 3 3 2 2 4 2" xfId="8876"/>
    <cellStyle name="Dziesiętny 5 3 3 2 2 5" xfId="5368"/>
    <cellStyle name="Dziesiętny 5 3 3 2 3" xfId="1020"/>
    <cellStyle name="Dziesiętny 5 3 3 2 3 2" xfId="2165"/>
    <cellStyle name="Dziesiętny 5 3 3 2 3 2 2" xfId="6894"/>
    <cellStyle name="Dziesiętny 5 3 3 2 3 3" xfId="3385"/>
    <cellStyle name="Dziesiętny 5 3 3 2 3 3 2" xfId="8112"/>
    <cellStyle name="Dziesiętny 5 3 3 2 3 4" xfId="4530"/>
    <cellStyle name="Dziesiętny 5 3 3 2 3 4 2" xfId="9257"/>
    <cellStyle name="Dziesiętny 5 3 3 2 3 5" xfId="5749"/>
    <cellStyle name="Dziesiętny 5 3 3 2 4" xfId="1402"/>
    <cellStyle name="Dziesiętny 5 3 3 2 4 2" xfId="6131"/>
    <cellStyle name="Dziesiętny 5 3 3 2 5" xfId="2622"/>
    <cellStyle name="Dziesiętny 5 3 3 2 5 2" xfId="7349"/>
    <cellStyle name="Dziesiętny 5 3 3 2 6" xfId="3767"/>
    <cellStyle name="Dziesiętny 5 3 3 2 6 2" xfId="8494"/>
    <cellStyle name="Dziesiętny 5 3 3 2 7" xfId="4986"/>
    <cellStyle name="Dziesiętny 5 3 3 3" xfId="384"/>
    <cellStyle name="Dziesiętny 5 3 3 3 2" xfId="766"/>
    <cellStyle name="Dziesiętny 5 3 3 3 2 2" xfId="1911"/>
    <cellStyle name="Dziesiętny 5 3 3 3 2 2 2" xfId="6640"/>
    <cellStyle name="Dziesiętny 5 3 3 3 2 3" xfId="3131"/>
    <cellStyle name="Dziesiętny 5 3 3 3 2 3 2" xfId="7858"/>
    <cellStyle name="Dziesiętny 5 3 3 3 2 4" xfId="4276"/>
    <cellStyle name="Dziesiętny 5 3 3 3 2 4 2" xfId="9003"/>
    <cellStyle name="Dziesiętny 5 3 3 3 2 5" xfId="5495"/>
    <cellStyle name="Dziesiętny 5 3 3 3 3" xfId="1147"/>
    <cellStyle name="Dziesiętny 5 3 3 3 3 2" xfId="2292"/>
    <cellStyle name="Dziesiętny 5 3 3 3 3 2 2" xfId="7021"/>
    <cellStyle name="Dziesiętny 5 3 3 3 3 3" xfId="3512"/>
    <cellStyle name="Dziesiętny 5 3 3 3 3 3 2" xfId="8239"/>
    <cellStyle name="Dziesiętny 5 3 3 3 3 4" xfId="4657"/>
    <cellStyle name="Dziesiętny 5 3 3 3 3 4 2" xfId="9384"/>
    <cellStyle name="Dziesiętny 5 3 3 3 3 5" xfId="5876"/>
    <cellStyle name="Dziesiętny 5 3 3 3 4" xfId="1529"/>
    <cellStyle name="Dziesiętny 5 3 3 3 4 2" xfId="6258"/>
    <cellStyle name="Dziesiętny 5 3 3 3 5" xfId="2749"/>
    <cellStyle name="Dziesiętny 5 3 3 3 5 2" xfId="7476"/>
    <cellStyle name="Dziesiętny 5 3 3 3 6" xfId="3894"/>
    <cellStyle name="Dziesiętny 5 3 3 3 6 2" xfId="8621"/>
    <cellStyle name="Dziesiętny 5 3 3 3 7" xfId="5113"/>
    <cellStyle name="Dziesiętny 5 3 3 4" xfId="512"/>
    <cellStyle name="Dziesiętny 5 3 3 4 2" xfId="1657"/>
    <cellStyle name="Dziesiętny 5 3 3 4 2 2" xfId="6386"/>
    <cellStyle name="Dziesiętny 5 3 3 4 3" xfId="2877"/>
    <cellStyle name="Dziesiętny 5 3 3 4 3 2" xfId="7604"/>
    <cellStyle name="Dziesiętny 5 3 3 4 4" xfId="4022"/>
    <cellStyle name="Dziesiętny 5 3 3 4 4 2" xfId="8749"/>
    <cellStyle name="Dziesiętny 5 3 3 4 5" xfId="5241"/>
    <cellStyle name="Dziesiętny 5 3 3 5" xfId="893"/>
    <cellStyle name="Dziesiętny 5 3 3 5 2" xfId="2038"/>
    <cellStyle name="Dziesiętny 5 3 3 5 2 2" xfId="6767"/>
    <cellStyle name="Dziesiętny 5 3 3 5 3" xfId="3258"/>
    <cellStyle name="Dziesiętny 5 3 3 5 3 2" xfId="7985"/>
    <cellStyle name="Dziesiętny 5 3 3 5 4" xfId="4403"/>
    <cellStyle name="Dziesiętny 5 3 3 5 4 2" xfId="9130"/>
    <cellStyle name="Dziesiętny 5 3 3 5 5" xfId="5622"/>
    <cellStyle name="Dziesiętny 5 3 3 6" xfId="1275"/>
    <cellStyle name="Dziesiętny 5 3 3 6 2" xfId="6004"/>
    <cellStyle name="Dziesiętny 5 3 3 7" xfId="2495"/>
    <cellStyle name="Dziesiętny 5 3 3 7 2" xfId="7222"/>
    <cellStyle name="Dziesiętny 5 3 3 8" xfId="3640"/>
    <cellStyle name="Dziesiętny 5 3 3 8 2" xfId="8367"/>
    <cellStyle name="Dziesiętny 5 3 3 9" xfId="4859"/>
    <cellStyle name="Dziesiętny 5 3 4" xfId="174"/>
    <cellStyle name="Dziesiętny 5 3 4 2" xfId="557"/>
    <cellStyle name="Dziesiętny 5 3 4 2 2" xfId="1702"/>
    <cellStyle name="Dziesiętny 5 3 4 2 2 2" xfId="6431"/>
    <cellStyle name="Dziesiętny 5 3 4 2 3" xfId="2922"/>
    <cellStyle name="Dziesiętny 5 3 4 2 3 2" xfId="7649"/>
    <cellStyle name="Dziesiętny 5 3 4 2 4" xfId="4067"/>
    <cellStyle name="Dziesiętny 5 3 4 2 4 2" xfId="8794"/>
    <cellStyle name="Dziesiętny 5 3 4 2 5" xfId="5286"/>
    <cellStyle name="Dziesiętny 5 3 4 3" xfId="938"/>
    <cellStyle name="Dziesiętny 5 3 4 3 2" xfId="2083"/>
    <cellStyle name="Dziesiętny 5 3 4 3 2 2" xfId="6812"/>
    <cellStyle name="Dziesiętny 5 3 4 3 3" xfId="3303"/>
    <cellStyle name="Dziesiętny 5 3 4 3 3 2" xfId="8030"/>
    <cellStyle name="Dziesiętny 5 3 4 3 4" xfId="4448"/>
    <cellStyle name="Dziesiętny 5 3 4 3 4 2" xfId="9175"/>
    <cellStyle name="Dziesiętny 5 3 4 3 5" xfId="5667"/>
    <cellStyle name="Dziesiętny 5 3 4 4" xfId="1320"/>
    <cellStyle name="Dziesiętny 5 3 4 4 2" xfId="6049"/>
    <cellStyle name="Dziesiętny 5 3 4 5" xfId="2540"/>
    <cellStyle name="Dziesiętny 5 3 4 5 2" xfId="7267"/>
    <cellStyle name="Dziesiętny 5 3 4 6" xfId="3685"/>
    <cellStyle name="Dziesiętny 5 3 4 6 2" xfId="8412"/>
    <cellStyle name="Dziesiętny 5 3 4 7" xfId="4904"/>
    <cellStyle name="Dziesiętny 5 3 5" xfId="302"/>
    <cellStyle name="Dziesiętny 5 3 5 2" xfId="684"/>
    <cellStyle name="Dziesiętny 5 3 5 2 2" xfId="1829"/>
    <cellStyle name="Dziesiętny 5 3 5 2 2 2" xfId="6558"/>
    <cellStyle name="Dziesiętny 5 3 5 2 3" xfId="3049"/>
    <cellStyle name="Dziesiętny 5 3 5 2 3 2" xfId="7776"/>
    <cellStyle name="Dziesiętny 5 3 5 2 4" xfId="4194"/>
    <cellStyle name="Dziesiętny 5 3 5 2 4 2" xfId="8921"/>
    <cellStyle name="Dziesiętny 5 3 5 2 5" xfId="5413"/>
    <cellStyle name="Dziesiętny 5 3 5 3" xfId="1065"/>
    <cellStyle name="Dziesiętny 5 3 5 3 2" xfId="2210"/>
    <cellStyle name="Dziesiętny 5 3 5 3 2 2" xfId="6939"/>
    <cellStyle name="Dziesiętny 5 3 5 3 3" xfId="3430"/>
    <cellStyle name="Dziesiętny 5 3 5 3 3 2" xfId="8157"/>
    <cellStyle name="Dziesiętny 5 3 5 3 4" xfId="4575"/>
    <cellStyle name="Dziesiętny 5 3 5 3 4 2" xfId="9302"/>
    <cellStyle name="Dziesiętny 5 3 5 3 5" xfId="5794"/>
    <cellStyle name="Dziesiętny 5 3 5 4" xfId="1447"/>
    <cellStyle name="Dziesiętny 5 3 5 4 2" xfId="6176"/>
    <cellStyle name="Dziesiętny 5 3 5 5" xfId="2667"/>
    <cellStyle name="Dziesiętny 5 3 5 5 2" xfId="7394"/>
    <cellStyle name="Dziesiętny 5 3 5 6" xfId="3812"/>
    <cellStyle name="Dziesiętny 5 3 5 6 2" xfId="8539"/>
    <cellStyle name="Dziesiętny 5 3 5 7" xfId="5031"/>
    <cellStyle name="Dziesiętny 5 3 6" xfId="430"/>
    <cellStyle name="Dziesiętny 5 3 6 2" xfId="1575"/>
    <cellStyle name="Dziesiętny 5 3 6 2 2" xfId="6304"/>
    <cellStyle name="Dziesiętny 5 3 6 3" xfId="2795"/>
    <cellStyle name="Dziesiętny 5 3 6 3 2" xfId="7522"/>
    <cellStyle name="Dziesiętny 5 3 6 4" xfId="3940"/>
    <cellStyle name="Dziesiętny 5 3 6 4 2" xfId="8667"/>
    <cellStyle name="Dziesiętny 5 3 6 5" xfId="5159"/>
    <cellStyle name="Dziesiętny 5 3 7" xfId="811"/>
    <cellStyle name="Dziesiętny 5 3 7 2" xfId="1956"/>
    <cellStyle name="Dziesiętny 5 3 7 2 2" xfId="6685"/>
    <cellStyle name="Dziesiętny 5 3 7 3" xfId="3176"/>
    <cellStyle name="Dziesiętny 5 3 7 3 2" xfId="7903"/>
    <cellStyle name="Dziesiętny 5 3 7 4" xfId="4321"/>
    <cellStyle name="Dziesiętny 5 3 7 4 2" xfId="9048"/>
    <cellStyle name="Dziesiętny 5 3 7 5" xfId="5540"/>
    <cellStyle name="Dziesiętny 5 3 8" xfId="2371"/>
    <cellStyle name="Dziesiętny 5 3 8 2" xfId="4736"/>
    <cellStyle name="Dziesiętny 5 3 8 2 2" xfId="9463"/>
    <cellStyle name="Dziesiętny 5 3 8 3" xfId="7100"/>
    <cellStyle name="Dziesiętny 5 3 9" xfId="1193"/>
    <cellStyle name="Dziesiętny 5 3 9 2" xfId="5922"/>
    <cellStyle name="Dziesiętny 5 4" xfId="65"/>
    <cellStyle name="Dziesiętny 5 4 10" xfId="4798"/>
    <cellStyle name="Dziesiętny 5 4 2" xfId="195"/>
    <cellStyle name="Dziesiętny 5 4 2 2" xfId="578"/>
    <cellStyle name="Dziesiętny 5 4 2 2 2" xfId="1723"/>
    <cellStyle name="Dziesiętny 5 4 2 2 2 2" xfId="6452"/>
    <cellStyle name="Dziesiętny 5 4 2 2 3" xfId="2943"/>
    <cellStyle name="Dziesiętny 5 4 2 2 3 2" xfId="7670"/>
    <cellStyle name="Dziesiętny 5 4 2 2 4" xfId="4088"/>
    <cellStyle name="Dziesiętny 5 4 2 2 4 2" xfId="8815"/>
    <cellStyle name="Dziesiętny 5 4 2 2 5" xfId="5307"/>
    <cellStyle name="Dziesiętny 5 4 2 3" xfId="959"/>
    <cellStyle name="Dziesiętny 5 4 2 3 2" xfId="2104"/>
    <cellStyle name="Dziesiętny 5 4 2 3 2 2" xfId="6833"/>
    <cellStyle name="Dziesiętny 5 4 2 3 3" xfId="3324"/>
    <cellStyle name="Dziesiętny 5 4 2 3 3 2" xfId="8051"/>
    <cellStyle name="Dziesiętny 5 4 2 3 4" xfId="4469"/>
    <cellStyle name="Dziesiętny 5 4 2 3 4 2" xfId="9196"/>
    <cellStyle name="Dziesiętny 5 4 2 3 5" xfId="5688"/>
    <cellStyle name="Dziesiętny 5 4 2 4" xfId="1341"/>
    <cellStyle name="Dziesiętny 5 4 2 4 2" xfId="6070"/>
    <cellStyle name="Dziesiętny 5 4 2 5" xfId="2561"/>
    <cellStyle name="Dziesiętny 5 4 2 5 2" xfId="7288"/>
    <cellStyle name="Dziesiętny 5 4 2 6" xfId="3706"/>
    <cellStyle name="Dziesiętny 5 4 2 6 2" xfId="8433"/>
    <cellStyle name="Dziesiętny 5 4 2 7" xfId="4925"/>
    <cellStyle name="Dziesiętny 5 4 3" xfId="323"/>
    <cellStyle name="Dziesiętny 5 4 3 2" xfId="705"/>
    <cellStyle name="Dziesiętny 5 4 3 2 2" xfId="1850"/>
    <cellStyle name="Dziesiętny 5 4 3 2 2 2" xfId="6579"/>
    <cellStyle name="Dziesiętny 5 4 3 2 3" xfId="3070"/>
    <cellStyle name="Dziesiętny 5 4 3 2 3 2" xfId="7797"/>
    <cellStyle name="Dziesiętny 5 4 3 2 4" xfId="4215"/>
    <cellStyle name="Dziesiętny 5 4 3 2 4 2" xfId="8942"/>
    <cellStyle name="Dziesiętny 5 4 3 2 5" xfId="5434"/>
    <cellStyle name="Dziesiętny 5 4 3 3" xfId="1086"/>
    <cellStyle name="Dziesiętny 5 4 3 3 2" xfId="2231"/>
    <cellStyle name="Dziesiętny 5 4 3 3 2 2" xfId="6960"/>
    <cellStyle name="Dziesiętny 5 4 3 3 3" xfId="3451"/>
    <cellStyle name="Dziesiętny 5 4 3 3 3 2" xfId="8178"/>
    <cellStyle name="Dziesiętny 5 4 3 3 4" xfId="4596"/>
    <cellStyle name="Dziesiętny 5 4 3 3 4 2" xfId="9323"/>
    <cellStyle name="Dziesiętny 5 4 3 3 5" xfId="5815"/>
    <cellStyle name="Dziesiętny 5 4 3 4" xfId="1468"/>
    <cellStyle name="Dziesiętny 5 4 3 4 2" xfId="6197"/>
    <cellStyle name="Dziesiętny 5 4 3 5" xfId="2688"/>
    <cellStyle name="Dziesiętny 5 4 3 5 2" xfId="7415"/>
    <cellStyle name="Dziesiętny 5 4 3 6" xfId="3833"/>
    <cellStyle name="Dziesiętny 5 4 3 6 2" xfId="8560"/>
    <cellStyle name="Dziesiętny 5 4 3 7" xfId="5052"/>
    <cellStyle name="Dziesiętny 5 4 4" xfId="451"/>
    <cellStyle name="Dziesiętny 5 4 4 2" xfId="1596"/>
    <cellStyle name="Dziesiętny 5 4 4 2 2" xfId="6325"/>
    <cellStyle name="Dziesiętny 5 4 4 3" xfId="2816"/>
    <cellStyle name="Dziesiętny 5 4 4 3 2" xfId="7543"/>
    <cellStyle name="Dziesiętny 5 4 4 4" xfId="3961"/>
    <cellStyle name="Dziesiętny 5 4 4 4 2" xfId="8688"/>
    <cellStyle name="Dziesiętny 5 4 4 5" xfId="5180"/>
    <cellStyle name="Dziesiętny 5 4 5" xfId="832"/>
    <cellStyle name="Dziesiętny 5 4 5 2" xfId="1977"/>
    <cellStyle name="Dziesiętny 5 4 5 2 2" xfId="6706"/>
    <cellStyle name="Dziesiętny 5 4 5 3" xfId="3197"/>
    <cellStyle name="Dziesiętny 5 4 5 3 2" xfId="7924"/>
    <cellStyle name="Dziesiętny 5 4 5 4" xfId="4342"/>
    <cellStyle name="Dziesiętny 5 4 5 4 2" xfId="9069"/>
    <cellStyle name="Dziesiętny 5 4 5 5" xfId="5561"/>
    <cellStyle name="Dziesiętny 5 4 6" xfId="2373"/>
    <cellStyle name="Dziesiętny 5 4 6 2" xfId="4738"/>
    <cellStyle name="Dziesiętny 5 4 6 2 2" xfId="9465"/>
    <cellStyle name="Dziesiętny 5 4 6 3" xfId="7102"/>
    <cellStyle name="Dziesiętny 5 4 7" xfId="1214"/>
    <cellStyle name="Dziesiętny 5 4 7 2" xfId="5943"/>
    <cellStyle name="Dziesiętny 5 4 8" xfId="2434"/>
    <cellStyle name="Dziesiętny 5 4 8 2" xfId="7161"/>
    <cellStyle name="Dziesiętny 5 4 9" xfId="3579"/>
    <cellStyle name="Dziesiętny 5 4 9 2" xfId="8306"/>
    <cellStyle name="Dziesiętny 5 5" xfId="106"/>
    <cellStyle name="Dziesiętny 5 5 2" xfId="236"/>
    <cellStyle name="Dziesiętny 5 5 2 2" xfId="619"/>
    <cellStyle name="Dziesiętny 5 5 2 2 2" xfId="1764"/>
    <cellStyle name="Dziesiętny 5 5 2 2 2 2" xfId="6493"/>
    <cellStyle name="Dziesiętny 5 5 2 2 3" xfId="2984"/>
    <cellStyle name="Dziesiętny 5 5 2 2 3 2" xfId="7711"/>
    <cellStyle name="Dziesiętny 5 5 2 2 4" xfId="4129"/>
    <cellStyle name="Dziesiętny 5 5 2 2 4 2" xfId="8856"/>
    <cellStyle name="Dziesiętny 5 5 2 2 5" xfId="5348"/>
    <cellStyle name="Dziesiętny 5 5 2 3" xfId="1000"/>
    <cellStyle name="Dziesiętny 5 5 2 3 2" xfId="2145"/>
    <cellStyle name="Dziesiętny 5 5 2 3 2 2" xfId="6874"/>
    <cellStyle name="Dziesiętny 5 5 2 3 3" xfId="3365"/>
    <cellStyle name="Dziesiętny 5 5 2 3 3 2" xfId="8092"/>
    <cellStyle name="Dziesiętny 5 5 2 3 4" xfId="4510"/>
    <cellStyle name="Dziesiętny 5 5 2 3 4 2" xfId="9237"/>
    <cellStyle name="Dziesiętny 5 5 2 3 5" xfId="5729"/>
    <cellStyle name="Dziesiętny 5 5 2 4" xfId="1382"/>
    <cellStyle name="Dziesiętny 5 5 2 4 2" xfId="6111"/>
    <cellStyle name="Dziesiętny 5 5 2 5" xfId="2602"/>
    <cellStyle name="Dziesiętny 5 5 2 5 2" xfId="7329"/>
    <cellStyle name="Dziesiętny 5 5 2 6" xfId="3747"/>
    <cellStyle name="Dziesiętny 5 5 2 6 2" xfId="8474"/>
    <cellStyle name="Dziesiętny 5 5 2 7" xfId="4966"/>
    <cellStyle name="Dziesiętny 5 5 3" xfId="364"/>
    <cellStyle name="Dziesiętny 5 5 3 2" xfId="746"/>
    <cellStyle name="Dziesiętny 5 5 3 2 2" xfId="1891"/>
    <cellStyle name="Dziesiętny 5 5 3 2 2 2" xfId="6620"/>
    <cellStyle name="Dziesiętny 5 5 3 2 3" xfId="3111"/>
    <cellStyle name="Dziesiętny 5 5 3 2 3 2" xfId="7838"/>
    <cellStyle name="Dziesiętny 5 5 3 2 4" xfId="4256"/>
    <cellStyle name="Dziesiętny 5 5 3 2 4 2" xfId="8983"/>
    <cellStyle name="Dziesiętny 5 5 3 2 5" xfId="5475"/>
    <cellStyle name="Dziesiętny 5 5 3 3" xfId="1127"/>
    <cellStyle name="Dziesiętny 5 5 3 3 2" xfId="2272"/>
    <cellStyle name="Dziesiętny 5 5 3 3 2 2" xfId="7001"/>
    <cellStyle name="Dziesiętny 5 5 3 3 3" xfId="3492"/>
    <cellStyle name="Dziesiętny 5 5 3 3 3 2" xfId="8219"/>
    <cellStyle name="Dziesiętny 5 5 3 3 4" xfId="4637"/>
    <cellStyle name="Dziesiętny 5 5 3 3 4 2" xfId="9364"/>
    <cellStyle name="Dziesiętny 5 5 3 3 5" xfId="5856"/>
    <cellStyle name="Dziesiętny 5 5 3 4" xfId="1509"/>
    <cellStyle name="Dziesiętny 5 5 3 4 2" xfId="6238"/>
    <cellStyle name="Dziesiętny 5 5 3 5" xfId="2729"/>
    <cellStyle name="Dziesiętny 5 5 3 5 2" xfId="7456"/>
    <cellStyle name="Dziesiętny 5 5 3 6" xfId="3874"/>
    <cellStyle name="Dziesiętny 5 5 3 6 2" xfId="8601"/>
    <cellStyle name="Dziesiętny 5 5 3 7" xfId="5093"/>
    <cellStyle name="Dziesiętny 5 5 4" xfId="492"/>
    <cellStyle name="Dziesiętny 5 5 4 2" xfId="1637"/>
    <cellStyle name="Dziesiętny 5 5 4 2 2" xfId="6366"/>
    <cellStyle name="Dziesiętny 5 5 4 3" xfId="2857"/>
    <cellStyle name="Dziesiętny 5 5 4 3 2" xfId="7584"/>
    <cellStyle name="Dziesiętny 5 5 4 4" xfId="4002"/>
    <cellStyle name="Dziesiętny 5 5 4 4 2" xfId="8729"/>
    <cellStyle name="Dziesiętny 5 5 4 5" xfId="5221"/>
    <cellStyle name="Dziesiętny 5 5 5" xfId="873"/>
    <cellStyle name="Dziesiętny 5 5 5 2" xfId="2018"/>
    <cellStyle name="Dziesiętny 5 5 5 2 2" xfId="6747"/>
    <cellStyle name="Dziesiętny 5 5 5 3" xfId="3238"/>
    <cellStyle name="Dziesiętny 5 5 5 3 2" xfId="7965"/>
    <cellStyle name="Dziesiętny 5 5 5 4" xfId="4383"/>
    <cellStyle name="Dziesiętny 5 5 5 4 2" xfId="9110"/>
    <cellStyle name="Dziesiętny 5 5 5 5" xfId="5602"/>
    <cellStyle name="Dziesiętny 5 5 6" xfId="1255"/>
    <cellStyle name="Dziesiętny 5 5 6 2" xfId="5984"/>
    <cellStyle name="Dziesiętny 5 5 7" xfId="2475"/>
    <cellStyle name="Dziesiętny 5 5 7 2" xfId="7202"/>
    <cellStyle name="Dziesiętny 5 5 8" xfId="3620"/>
    <cellStyle name="Dziesiętny 5 5 8 2" xfId="8347"/>
    <cellStyle name="Dziesiętny 5 5 9" xfId="4839"/>
    <cellStyle name="Dziesiętny 5 6" xfId="154"/>
    <cellStyle name="Dziesiętny 5 6 2" xfId="537"/>
    <cellStyle name="Dziesiętny 5 6 2 2" xfId="1682"/>
    <cellStyle name="Dziesiętny 5 6 2 2 2" xfId="6411"/>
    <cellStyle name="Dziesiętny 5 6 2 3" xfId="2902"/>
    <cellStyle name="Dziesiętny 5 6 2 3 2" xfId="7629"/>
    <cellStyle name="Dziesiętny 5 6 2 4" xfId="4047"/>
    <cellStyle name="Dziesiętny 5 6 2 4 2" xfId="8774"/>
    <cellStyle name="Dziesiętny 5 6 2 5" xfId="5266"/>
    <cellStyle name="Dziesiętny 5 6 3" xfId="918"/>
    <cellStyle name="Dziesiętny 5 6 3 2" xfId="2063"/>
    <cellStyle name="Dziesiętny 5 6 3 2 2" xfId="6792"/>
    <cellStyle name="Dziesiętny 5 6 3 3" xfId="3283"/>
    <cellStyle name="Dziesiętny 5 6 3 3 2" xfId="8010"/>
    <cellStyle name="Dziesiętny 5 6 3 4" xfId="4428"/>
    <cellStyle name="Dziesiętny 5 6 3 4 2" xfId="9155"/>
    <cellStyle name="Dziesiętny 5 6 3 5" xfId="5647"/>
    <cellStyle name="Dziesiętny 5 6 4" xfId="1300"/>
    <cellStyle name="Dziesiętny 5 6 4 2" xfId="6029"/>
    <cellStyle name="Dziesiętny 5 6 5" xfId="2520"/>
    <cellStyle name="Dziesiętny 5 6 5 2" xfId="7247"/>
    <cellStyle name="Dziesiętny 5 6 6" xfId="3665"/>
    <cellStyle name="Dziesiętny 5 6 6 2" xfId="8392"/>
    <cellStyle name="Dziesiętny 5 6 7" xfId="4884"/>
    <cellStyle name="Dziesiętny 5 7" xfId="282"/>
    <cellStyle name="Dziesiętny 5 7 2" xfId="664"/>
    <cellStyle name="Dziesiętny 5 7 2 2" xfId="1809"/>
    <cellStyle name="Dziesiętny 5 7 2 2 2" xfId="6538"/>
    <cellStyle name="Dziesiętny 5 7 2 3" xfId="3029"/>
    <cellStyle name="Dziesiętny 5 7 2 3 2" xfId="7756"/>
    <cellStyle name="Dziesiętny 5 7 2 4" xfId="4174"/>
    <cellStyle name="Dziesiętny 5 7 2 4 2" xfId="8901"/>
    <cellStyle name="Dziesiętny 5 7 2 5" xfId="5393"/>
    <cellStyle name="Dziesiętny 5 7 3" xfId="1045"/>
    <cellStyle name="Dziesiętny 5 7 3 2" xfId="2190"/>
    <cellStyle name="Dziesiętny 5 7 3 2 2" xfId="6919"/>
    <cellStyle name="Dziesiętny 5 7 3 3" xfId="3410"/>
    <cellStyle name="Dziesiętny 5 7 3 3 2" xfId="8137"/>
    <cellStyle name="Dziesiętny 5 7 3 4" xfId="4555"/>
    <cellStyle name="Dziesiętny 5 7 3 4 2" xfId="9282"/>
    <cellStyle name="Dziesiętny 5 7 3 5" xfId="5774"/>
    <cellStyle name="Dziesiętny 5 7 4" xfId="1427"/>
    <cellStyle name="Dziesiętny 5 7 4 2" xfId="6156"/>
    <cellStyle name="Dziesiętny 5 7 5" xfId="2647"/>
    <cellStyle name="Dziesiętny 5 7 5 2" xfId="7374"/>
    <cellStyle name="Dziesiętny 5 7 6" xfId="3792"/>
    <cellStyle name="Dziesiętny 5 7 6 2" xfId="8519"/>
    <cellStyle name="Dziesiętny 5 7 7" xfId="5011"/>
    <cellStyle name="Dziesiętny 5 8" xfId="410"/>
    <cellStyle name="Dziesiętny 5 8 2" xfId="1555"/>
    <cellStyle name="Dziesiętny 5 8 2 2" xfId="6284"/>
    <cellStyle name="Dziesiętny 5 8 3" xfId="2775"/>
    <cellStyle name="Dziesiętny 5 8 3 2" xfId="7502"/>
    <cellStyle name="Dziesiętny 5 8 4" xfId="3920"/>
    <cellStyle name="Dziesiętny 5 8 4 2" xfId="8647"/>
    <cellStyle name="Dziesiętny 5 8 5" xfId="5139"/>
    <cellStyle name="Dziesiętny 5 9" xfId="791"/>
    <cellStyle name="Dziesiętny 5 9 2" xfId="1936"/>
    <cellStyle name="Dziesiętny 5 9 2 2" xfId="6665"/>
    <cellStyle name="Dziesiętny 5 9 3" xfId="3156"/>
    <cellStyle name="Dziesiętny 5 9 3 2" xfId="7883"/>
    <cellStyle name="Dziesiętny 5 9 4" xfId="4301"/>
    <cellStyle name="Dziesiętny 5 9 4 2" xfId="9028"/>
    <cellStyle name="Dziesiętny 5 9 5" xfId="5520"/>
    <cellStyle name="Dziesiętny 6" xfId="24"/>
    <cellStyle name="Dziesiętny 6 10" xfId="1178"/>
    <cellStyle name="Dziesiętny 6 10 2" xfId="5907"/>
    <cellStyle name="Dziesiętny 6 11" xfId="2398"/>
    <cellStyle name="Dziesiętny 6 11 2" xfId="7125"/>
    <cellStyle name="Dziesiętny 6 12" xfId="3543"/>
    <cellStyle name="Dziesiętny 6 12 2" xfId="8270"/>
    <cellStyle name="Dziesiętny 6 13" xfId="4762"/>
    <cellStyle name="Dziesiętny 6 2" xfId="46"/>
    <cellStyle name="Dziesiętny 6 2 10" xfId="2418"/>
    <cellStyle name="Dziesiętny 6 2 10 2" xfId="7145"/>
    <cellStyle name="Dziesiętny 6 2 11" xfId="3563"/>
    <cellStyle name="Dziesiętny 6 2 11 2" xfId="8290"/>
    <cellStyle name="Dziesiętny 6 2 12" xfId="4782"/>
    <cellStyle name="Dziesiętny 6 2 2" xfId="90"/>
    <cellStyle name="Dziesiętny 6 2 2 10" xfId="4823"/>
    <cellStyle name="Dziesiętny 6 2 2 2" xfId="220"/>
    <cellStyle name="Dziesiętny 6 2 2 2 2" xfId="603"/>
    <cellStyle name="Dziesiętny 6 2 2 2 2 2" xfId="1748"/>
    <cellStyle name="Dziesiętny 6 2 2 2 2 2 2" xfId="6477"/>
    <cellStyle name="Dziesiętny 6 2 2 2 2 3" xfId="2968"/>
    <cellStyle name="Dziesiętny 6 2 2 2 2 3 2" xfId="7695"/>
    <cellStyle name="Dziesiętny 6 2 2 2 2 4" xfId="4113"/>
    <cellStyle name="Dziesiętny 6 2 2 2 2 4 2" xfId="8840"/>
    <cellStyle name="Dziesiętny 6 2 2 2 2 5" xfId="5332"/>
    <cellStyle name="Dziesiętny 6 2 2 2 3" xfId="984"/>
    <cellStyle name="Dziesiętny 6 2 2 2 3 2" xfId="2129"/>
    <cellStyle name="Dziesiętny 6 2 2 2 3 2 2" xfId="6858"/>
    <cellStyle name="Dziesiętny 6 2 2 2 3 3" xfId="3349"/>
    <cellStyle name="Dziesiętny 6 2 2 2 3 3 2" xfId="8076"/>
    <cellStyle name="Dziesiętny 6 2 2 2 3 4" xfId="4494"/>
    <cellStyle name="Dziesiętny 6 2 2 2 3 4 2" xfId="9221"/>
    <cellStyle name="Dziesiętny 6 2 2 2 3 5" xfId="5713"/>
    <cellStyle name="Dziesiętny 6 2 2 2 4" xfId="1366"/>
    <cellStyle name="Dziesiętny 6 2 2 2 4 2" xfId="6095"/>
    <cellStyle name="Dziesiętny 6 2 2 2 5" xfId="2586"/>
    <cellStyle name="Dziesiętny 6 2 2 2 5 2" xfId="7313"/>
    <cellStyle name="Dziesiętny 6 2 2 2 6" xfId="3731"/>
    <cellStyle name="Dziesiętny 6 2 2 2 6 2" xfId="8458"/>
    <cellStyle name="Dziesiętny 6 2 2 2 7" xfId="4950"/>
    <cellStyle name="Dziesiętny 6 2 2 3" xfId="348"/>
    <cellStyle name="Dziesiętny 6 2 2 3 2" xfId="730"/>
    <cellStyle name="Dziesiętny 6 2 2 3 2 2" xfId="1875"/>
    <cellStyle name="Dziesiętny 6 2 2 3 2 2 2" xfId="6604"/>
    <cellStyle name="Dziesiętny 6 2 2 3 2 3" xfId="3095"/>
    <cellStyle name="Dziesiętny 6 2 2 3 2 3 2" xfId="7822"/>
    <cellStyle name="Dziesiętny 6 2 2 3 2 4" xfId="4240"/>
    <cellStyle name="Dziesiętny 6 2 2 3 2 4 2" xfId="8967"/>
    <cellStyle name="Dziesiętny 6 2 2 3 2 5" xfId="5459"/>
    <cellStyle name="Dziesiętny 6 2 2 3 3" xfId="1111"/>
    <cellStyle name="Dziesiętny 6 2 2 3 3 2" xfId="2256"/>
    <cellStyle name="Dziesiętny 6 2 2 3 3 2 2" xfId="6985"/>
    <cellStyle name="Dziesiętny 6 2 2 3 3 3" xfId="3476"/>
    <cellStyle name="Dziesiętny 6 2 2 3 3 3 2" xfId="8203"/>
    <cellStyle name="Dziesiętny 6 2 2 3 3 4" xfId="4621"/>
    <cellStyle name="Dziesiętny 6 2 2 3 3 4 2" xfId="9348"/>
    <cellStyle name="Dziesiętny 6 2 2 3 3 5" xfId="5840"/>
    <cellStyle name="Dziesiętny 6 2 2 3 4" xfId="1493"/>
    <cellStyle name="Dziesiętny 6 2 2 3 4 2" xfId="6222"/>
    <cellStyle name="Dziesiętny 6 2 2 3 5" xfId="2713"/>
    <cellStyle name="Dziesiętny 6 2 2 3 5 2" xfId="7440"/>
    <cellStyle name="Dziesiętny 6 2 2 3 6" xfId="3858"/>
    <cellStyle name="Dziesiętny 6 2 2 3 6 2" xfId="8585"/>
    <cellStyle name="Dziesiętny 6 2 2 3 7" xfId="5077"/>
    <cellStyle name="Dziesiętny 6 2 2 4" xfId="476"/>
    <cellStyle name="Dziesiętny 6 2 2 4 2" xfId="1621"/>
    <cellStyle name="Dziesiętny 6 2 2 4 2 2" xfId="6350"/>
    <cellStyle name="Dziesiętny 6 2 2 4 3" xfId="2841"/>
    <cellStyle name="Dziesiętny 6 2 2 4 3 2" xfId="7568"/>
    <cellStyle name="Dziesiętny 6 2 2 4 4" xfId="3986"/>
    <cellStyle name="Dziesiętny 6 2 2 4 4 2" xfId="8713"/>
    <cellStyle name="Dziesiętny 6 2 2 4 5" xfId="5205"/>
    <cellStyle name="Dziesiętny 6 2 2 5" xfId="857"/>
    <cellStyle name="Dziesiętny 6 2 2 5 2" xfId="2002"/>
    <cellStyle name="Dziesiętny 6 2 2 5 2 2" xfId="6731"/>
    <cellStyle name="Dziesiętny 6 2 2 5 3" xfId="3222"/>
    <cellStyle name="Dziesiętny 6 2 2 5 3 2" xfId="7949"/>
    <cellStyle name="Dziesiętny 6 2 2 5 4" xfId="4367"/>
    <cellStyle name="Dziesiętny 6 2 2 5 4 2" xfId="9094"/>
    <cellStyle name="Dziesiętny 6 2 2 5 5" xfId="5586"/>
    <cellStyle name="Dziesiętny 6 2 2 6" xfId="2376"/>
    <cellStyle name="Dziesiętny 6 2 2 6 2" xfId="4741"/>
    <cellStyle name="Dziesiętny 6 2 2 6 2 2" xfId="9468"/>
    <cellStyle name="Dziesiętny 6 2 2 6 3" xfId="7105"/>
    <cellStyle name="Dziesiętny 6 2 2 7" xfId="1239"/>
    <cellStyle name="Dziesiętny 6 2 2 7 2" xfId="5968"/>
    <cellStyle name="Dziesiętny 6 2 2 8" xfId="2459"/>
    <cellStyle name="Dziesiętny 6 2 2 8 2" xfId="7186"/>
    <cellStyle name="Dziesiętny 6 2 2 9" xfId="3604"/>
    <cellStyle name="Dziesiętny 6 2 2 9 2" xfId="8331"/>
    <cellStyle name="Dziesiętny 6 2 3" xfId="131"/>
    <cellStyle name="Dziesiętny 6 2 3 2" xfId="261"/>
    <cellStyle name="Dziesiętny 6 2 3 2 2" xfId="644"/>
    <cellStyle name="Dziesiętny 6 2 3 2 2 2" xfId="1789"/>
    <cellStyle name="Dziesiętny 6 2 3 2 2 2 2" xfId="6518"/>
    <cellStyle name="Dziesiętny 6 2 3 2 2 3" xfId="3009"/>
    <cellStyle name="Dziesiętny 6 2 3 2 2 3 2" xfId="7736"/>
    <cellStyle name="Dziesiętny 6 2 3 2 2 4" xfId="4154"/>
    <cellStyle name="Dziesiętny 6 2 3 2 2 4 2" xfId="8881"/>
    <cellStyle name="Dziesiętny 6 2 3 2 2 5" xfId="5373"/>
    <cellStyle name="Dziesiętny 6 2 3 2 3" xfId="1025"/>
    <cellStyle name="Dziesiętny 6 2 3 2 3 2" xfId="2170"/>
    <cellStyle name="Dziesiętny 6 2 3 2 3 2 2" xfId="6899"/>
    <cellStyle name="Dziesiętny 6 2 3 2 3 3" xfId="3390"/>
    <cellStyle name="Dziesiętny 6 2 3 2 3 3 2" xfId="8117"/>
    <cellStyle name="Dziesiętny 6 2 3 2 3 4" xfId="4535"/>
    <cellStyle name="Dziesiętny 6 2 3 2 3 4 2" xfId="9262"/>
    <cellStyle name="Dziesiętny 6 2 3 2 3 5" xfId="5754"/>
    <cellStyle name="Dziesiętny 6 2 3 2 4" xfId="1407"/>
    <cellStyle name="Dziesiętny 6 2 3 2 4 2" xfId="6136"/>
    <cellStyle name="Dziesiętny 6 2 3 2 5" xfId="2627"/>
    <cellStyle name="Dziesiętny 6 2 3 2 5 2" xfId="7354"/>
    <cellStyle name="Dziesiętny 6 2 3 2 6" xfId="3772"/>
    <cellStyle name="Dziesiętny 6 2 3 2 6 2" xfId="8499"/>
    <cellStyle name="Dziesiętny 6 2 3 2 7" xfId="4991"/>
    <cellStyle name="Dziesiętny 6 2 3 3" xfId="389"/>
    <cellStyle name="Dziesiętny 6 2 3 3 2" xfId="771"/>
    <cellStyle name="Dziesiętny 6 2 3 3 2 2" xfId="1916"/>
    <cellStyle name="Dziesiętny 6 2 3 3 2 2 2" xfId="6645"/>
    <cellStyle name="Dziesiętny 6 2 3 3 2 3" xfId="3136"/>
    <cellStyle name="Dziesiętny 6 2 3 3 2 3 2" xfId="7863"/>
    <cellStyle name="Dziesiętny 6 2 3 3 2 4" xfId="4281"/>
    <cellStyle name="Dziesiętny 6 2 3 3 2 4 2" xfId="9008"/>
    <cellStyle name="Dziesiętny 6 2 3 3 2 5" xfId="5500"/>
    <cellStyle name="Dziesiętny 6 2 3 3 3" xfId="1152"/>
    <cellStyle name="Dziesiętny 6 2 3 3 3 2" xfId="2297"/>
    <cellStyle name="Dziesiętny 6 2 3 3 3 2 2" xfId="7026"/>
    <cellStyle name="Dziesiętny 6 2 3 3 3 3" xfId="3517"/>
    <cellStyle name="Dziesiętny 6 2 3 3 3 3 2" xfId="8244"/>
    <cellStyle name="Dziesiętny 6 2 3 3 3 4" xfId="4662"/>
    <cellStyle name="Dziesiętny 6 2 3 3 3 4 2" xfId="9389"/>
    <cellStyle name="Dziesiętny 6 2 3 3 3 5" xfId="5881"/>
    <cellStyle name="Dziesiętny 6 2 3 3 4" xfId="1534"/>
    <cellStyle name="Dziesiętny 6 2 3 3 4 2" xfId="6263"/>
    <cellStyle name="Dziesiętny 6 2 3 3 5" xfId="2754"/>
    <cellStyle name="Dziesiętny 6 2 3 3 5 2" xfId="7481"/>
    <cellStyle name="Dziesiętny 6 2 3 3 6" xfId="3899"/>
    <cellStyle name="Dziesiętny 6 2 3 3 6 2" xfId="8626"/>
    <cellStyle name="Dziesiętny 6 2 3 3 7" xfId="5118"/>
    <cellStyle name="Dziesiętny 6 2 3 4" xfId="517"/>
    <cellStyle name="Dziesiętny 6 2 3 4 2" xfId="1662"/>
    <cellStyle name="Dziesiętny 6 2 3 4 2 2" xfId="6391"/>
    <cellStyle name="Dziesiętny 6 2 3 4 3" xfId="2882"/>
    <cellStyle name="Dziesiętny 6 2 3 4 3 2" xfId="7609"/>
    <cellStyle name="Dziesiętny 6 2 3 4 4" xfId="4027"/>
    <cellStyle name="Dziesiętny 6 2 3 4 4 2" xfId="8754"/>
    <cellStyle name="Dziesiętny 6 2 3 4 5" xfId="5246"/>
    <cellStyle name="Dziesiętny 6 2 3 5" xfId="898"/>
    <cellStyle name="Dziesiętny 6 2 3 5 2" xfId="2043"/>
    <cellStyle name="Dziesiętny 6 2 3 5 2 2" xfId="6772"/>
    <cellStyle name="Dziesiętny 6 2 3 5 3" xfId="3263"/>
    <cellStyle name="Dziesiętny 6 2 3 5 3 2" xfId="7990"/>
    <cellStyle name="Dziesiętny 6 2 3 5 4" xfId="4408"/>
    <cellStyle name="Dziesiętny 6 2 3 5 4 2" xfId="9135"/>
    <cellStyle name="Dziesiętny 6 2 3 5 5" xfId="5627"/>
    <cellStyle name="Dziesiętny 6 2 3 6" xfId="1280"/>
    <cellStyle name="Dziesiętny 6 2 3 6 2" xfId="6009"/>
    <cellStyle name="Dziesiętny 6 2 3 7" xfId="2500"/>
    <cellStyle name="Dziesiętny 6 2 3 7 2" xfId="7227"/>
    <cellStyle name="Dziesiętny 6 2 3 8" xfId="3645"/>
    <cellStyle name="Dziesiętny 6 2 3 8 2" xfId="8372"/>
    <cellStyle name="Dziesiętny 6 2 3 9" xfId="4864"/>
    <cellStyle name="Dziesiętny 6 2 4" xfId="179"/>
    <cellStyle name="Dziesiętny 6 2 4 2" xfId="562"/>
    <cellStyle name="Dziesiętny 6 2 4 2 2" xfId="1707"/>
    <cellStyle name="Dziesiętny 6 2 4 2 2 2" xfId="6436"/>
    <cellStyle name="Dziesiętny 6 2 4 2 3" xfId="2927"/>
    <cellStyle name="Dziesiętny 6 2 4 2 3 2" xfId="7654"/>
    <cellStyle name="Dziesiętny 6 2 4 2 4" xfId="4072"/>
    <cellStyle name="Dziesiętny 6 2 4 2 4 2" xfId="8799"/>
    <cellStyle name="Dziesiętny 6 2 4 2 5" xfId="5291"/>
    <cellStyle name="Dziesiętny 6 2 4 3" xfId="943"/>
    <cellStyle name="Dziesiętny 6 2 4 3 2" xfId="2088"/>
    <cellStyle name="Dziesiętny 6 2 4 3 2 2" xfId="6817"/>
    <cellStyle name="Dziesiętny 6 2 4 3 3" xfId="3308"/>
    <cellStyle name="Dziesiętny 6 2 4 3 3 2" xfId="8035"/>
    <cellStyle name="Dziesiętny 6 2 4 3 4" xfId="4453"/>
    <cellStyle name="Dziesiętny 6 2 4 3 4 2" xfId="9180"/>
    <cellStyle name="Dziesiętny 6 2 4 3 5" xfId="5672"/>
    <cellStyle name="Dziesiętny 6 2 4 4" xfId="1325"/>
    <cellStyle name="Dziesiętny 6 2 4 4 2" xfId="6054"/>
    <cellStyle name="Dziesiętny 6 2 4 5" xfId="2545"/>
    <cellStyle name="Dziesiętny 6 2 4 5 2" xfId="7272"/>
    <cellStyle name="Dziesiętny 6 2 4 6" xfId="3690"/>
    <cellStyle name="Dziesiętny 6 2 4 6 2" xfId="8417"/>
    <cellStyle name="Dziesiętny 6 2 4 7" xfId="4909"/>
    <cellStyle name="Dziesiętny 6 2 5" xfId="307"/>
    <cellStyle name="Dziesiętny 6 2 5 2" xfId="689"/>
    <cellStyle name="Dziesiętny 6 2 5 2 2" xfId="1834"/>
    <cellStyle name="Dziesiętny 6 2 5 2 2 2" xfId="6563"/>
    <cellStyle name="Dziesiętny 6 2 5 2 3" xfId="3054"/>
    <cellStyle name="Dziesiętny 6 2 5 2 3 2" xfId="7781"/>
    <cellStyle name="Dziesiętny 6 2 5 2 4" xfId="4199"/>
    <cellStyle name="Dziesiętny 6 2 5 2 4 2" xfId="8926"/>
    <cellStyle name="Dziesiętny 6 2 5 2 5" xfId="5418"/>
    <cellStyle name="Dziesiętny 6 2 5 3" xfId="1070"/>
    <cellStyle name="Dziesiętny 6 2 5 3 2" xfId="2215"/>
    <cellStyle name="Dziesiętny 6 2 5 3 2 2" xfId="6944"/>
    <cellStyle name="Dziesiętny 6 2 5 3 3" xfId="3435"/>
    <cellStyle name="Dziesiętny 6 2 5 3 3 2" xfId="8162"/>
    <cellStyle name="Dziesiętny 6 2 5 3 4" xfId="4580"/>
    <cellStyle name="Dziesiętny 6 2 5 3 4 2" xfId="9307"/>
    <cellStyle name="Dziesiętny 6 2 5 3 5" xfId="5799"/>
    <cellStyle name="Dziesiętny 6 2 5 4" xfId="1452"/>
    <cellStyle name="Dziesiętny 6 2 5 4 2" xfId="6181"/>
    <cellStyle name="Dziesiętny 6 2 5 5" xfId="2672"/>
    <cellStyle name="Dziesiętny 6 2 5 5 2" xfId="7399"/>
    <cellStyle name="Dziesiętny 6 2 5 6" xfId="3817"/>
    <cellStyle name="Dziesiętny 6 2 5 6 2" xfId="8544"/>
    <cellStyle name="Dziesiętny 6 2 5 7" xfId="5036"/>
    <cellStyle name="Dziesiętny 6 2 6" xfId="435"/>
    <cellStyle name="Dziesiętny 6 2 6 2" xfId="1580"/>
    <cellStyle name="Dziesiętny 6 2 6 2 2" xfId="6309"/>
    <cellStyle name="Dziesiętny 6 2 6 3" xfId="2800"/>
    <cellStyle name="Dziesiętny 6 2 6 3 2" xfId="7527"/>
    <cellStyle name="Dziesiętny 6 2 6 4" xfId="3945"/>
    <cellStyle name="Dziesiętny 6 2 6 4 2" xfId="8672"/>
    <cellStyle name="Dziesiętny 6 2 6 5" xfId="5164"/>
    <cellStyle name="Dziesiętny 6 2 7" xfId="816"/>
    <cellStyle name="Dziesiętny 6 2 7 2" xfId="1961"/>
    <cellStyle name="Dziesiętny 6 2 7 2 2" xfId="6690"/>
    <cellStyle name="Dziesiętny 6 2 7 3" xfId="3181"/>
    <cellStyle name="Dziesiętny 6 2 7 3 2" xfId="7908"/>
    <cellStyle name="Dziesiętny 6 2 7 4" xfId="4326"/>
    <cellStyle name="Dziesiętny 6 2 7 4 2" xfId="9053"/>
    <cellStyle name="Dziesiętny 6 2 7 5" xfId="5545"/>
    <cellStyle name="Dziesiętny 6 2 8" xfId="2375"/>
    <cellStyle name="Dziesiętny 6 2 8 2" xfId="4740"/>
    <cellStyle name="Dziesiętny 6 2 8 2 2" xfId="9467"/>
    <cellStyle name="Dziesiętny 6 2 8 3" xfId="7104"/>
    <cellStyle name="Dziesiętny 6 2 9" xfId="1198"/>
    <cellStyle name="Dziesiętny 6 2 9 2" xfId="5927"/>
    <cellStyle name="Dziesiętny 6 3" xfId="70"/>
    <cellStyle name="Dziesiętny 6 3 10" xfId="4803"/>
    <cellStyle name="Dziesiętny 6 3 2" xfId="200"/>
    <cellStyle name="Dziesiętny 6 3 2 2" xfId="583"/>
    <cellStyle name="Dziesiętny 6 3 2 2 2" xfId="1728"/>
    <cellStyle name="Dziesiętny 6 3 2 2 2 2" xfId="6457"/>
    <cellStyle name="Dziesiętny 6 3 2 2 3" xfId="2948"/>
    <cellStyle name="Dziesiętny 6 3 2 2 3 2" xfId="7675"/>
    <cellStyle name="Dziesiętny 6 3 2 2 4" xfId="4093"/>
    <cellStyle name="Dziesiętny 6 3 2 2 4 2" xfId="8820"/>
    <cellStyle name="Dziesiętny 6 3 2 2 5" xfId="5312"/>
    <cellStyle name="Dziesiętny 6 3 2 3" xfId="964"/>
    <cellStyle name="Dziesiętny 6 3 2 3 2" xfId="2109"/>
    <cellStyle name="Dziesiętny 6 3 2 3 2 2" xfId="6838"/>
    <cellStyle name="Dziesiętny 6 3 2 3 3" xfId="3329"/>
    <cellStyle name="Dziesiętny 6 3 2 3 3 2" xfId="8056"/>
    <cellStyle name="Dziesiętny 6 3 2 3 4" xfId="4474"/>
    <cellStyle name="Dziesiętny 6 3 2 3 4 2" xfId="9201"/>
    <cellStyle name="Dziesiętny 6 3 2 3 5" xfId="5693"/>
    <cellStyle name="Dziesiętny 6 3 2 4" xfId="2378"/>
    <cellStyle name="Dziesiętny 6 3 2 4 2" xfId="4743"/>
    <cellStyle name="Dziesiętny 6 3 2 4 2 2" xfId="9470"/>
    <cellStyle name="Dziesiętny 6 3 2 4 3" xfId="7107"/>
    <cellStyle name="Dziesiętny 6 3 2 5" xfId="1346"/>
    <cellStyle name="Dziesiętny 6 3 2 5 2" xfId="6075"/>
    <cellStyle name="Dziesiętny 6 3 2 6" xfId="2566"/>
    <cellStyle name="Dziesiętny 6 3 2 6 2" xfId="7293"/>
    <cellStyle name="Dziesiętny 6 3 2 7" xfId="3711"/>
    <cellStyle name="Dziesiętny 6 3 2 7 2" xfId="8438"/>
    <cellStyle name="Dziesiętny 6 3 2 8" xfId="4930"/>
    <cellStyle name="Dziesiętny 6 3 3" xfId="328"/>
    <cellStyle name="Dziesiętny 6 3 3 2" xfId="710"/>
    <cellStyle name="Dziesiętny 6 3 3 2 2" xfId="1855"/>
    <cellStyle name="Dziesiętny 6 3 3 2 2 2" xfId="6584"/>
    <cellStyle name="Dziesiętny 6 3 3 2 3" xfId="3075"/>
    <cellStyle name="Dziesiętny 6 3 3 2 3 2" xfId="7802"/>
    <cellStyle name="Dziesiętny 6 3 3 2 4" xfId="4220"/>
    <cellStyle name="Dziesiętny 6 3 3 2 4 2" xfId="8947"/>
    <cellStyle name="Dziesiętny 6 3 3 2 5" xfId="5439"/>
    <cellStyle name="Dziesiętny 6 3 3 3" xfId="1091"/>
    <cellStyle name="Dziesiętny 6 3 3 3 2" xfId="2236"/>
    <cellStyle name="Dziesiętny 6 3 3 3 2 2" xfId="6965"/>
    <cellStyle name="Dziesiętny 6 3 3 3 3" xfId="3456"/>
    <cellStyle name="Dziesiętny 6 3 3 3 3 2" xfId="8183"/>
    <cellStyle name="Dziesiętny 6 3 3 3 4" xfId="4601"/>
    <cellStyle name="Dziesiętny 6 3 3 3 4 2" xfId="9328"/>
    <cellStyle name="Dziesiętny 6 3 3 3 5" xfId="5820"/>
    <cellStyle name="Dziesiętny 6 3 3 4" xfId="1473"/>
    <cellStyle name="Dziesiętny 6 3 3 4 2" xfId="6202"/>
    <cellStyle name="Dziesiętny 6 3 3 5" xfId="2693"/>
    <cellStyle name="Dziesiętny 6 3 3 5 2" xfId="7420"/>
    <cellStyle name="Dziesiętny 6 3 3 6" xfId="3838"/>
    <cellStyle name="Dziesiętny 6 3 3 6 2" xfId="8565"/>
    <cellStyle name="Dziesiętny 6 3 3 7" xfId="5057"/>
    <cellStyle name="Dziesiętny 6 3 4" xfId="456"/>
    <cellStyle name="Dziesiętny 6 3 4 2" xfId="1601"/>
    <cellStyle name="Dziesiętny 6 3 4 2 2" xfId="6330"/>
    <cellStyle name="Dziesiętny 6 3 4 3" xfId="2821"/>
    <cellStyle name="Dziesiętny 6 3 4 3 2" xfId="7548"/>
    <cellStyle name="Dziesiętny 6 3 4 4" xfId="3966"/>
    <cellStyle name="Dziesiętny 6 3 4 4 2" xfId="8693"/>
    <cellStyle name="Dziesiętny 6 3 4 5" xfId="5185"/>
    <cellStyle name="Dziesiętny 6 3 5" xfId="837"/>
    <cellStyle name="Dziesiętny 6 3 5 2" xfId="1982"/>
    <cellStyle name="Dziesiętny 6 3 5 2 2" xfId="6711"/>
    <cellStyle name="Dziesiętny 6 3 5 3" xfId="3202"/>
    <cellStyle name="Dziesiętny 6 3 5 3 2" xfId="7929"/>
    <cellStyle name="Dziesiętny 6 3 5 4" xfId="4347"/>
    <cellStyle name="Dziesiętny 6 3 5 4 2" xfId="9074"/>
    <cellStyle name="Dziesiętny 6 3 5 5" xfId="5566"/>
    <cellStyle name="Dziesiętny 6 3 6" xfId="2377"/>
    <cellStyle name="Dziesiętny 6 3 6 2" xfId="4742"/>
    <cellStyle name="Dziesiętny 6 3 6 2 2" xfId="9469"/>
    <cellStyle name="Dziesiętny 6 3 6 3" xfId="7106"/>
    <cellStyle name="Dziesiętny 6 3 7" xfId="1219"/>
    <cellStyle name="Dziesiętny 6 3 7 2" xfId="5948"/>
    <cellStyle name="Dziesiętny 6 3 8" xfId="2439"/>
    <cellStyle name="Dziesiętny 6 3 8 2" xfId="7166"/>
    <cellStyle name="Dziesiętny 6 3 9" xfId="3584"/>
    <cellStyle name="Dziesiętny 6 3 9 2" xfId="8311"/>
    <cellStyle name="Dziesiętny 6 4" xfId="111"/>
    <cellStyle name="Dziesiętny 6 4 10" xfId="4844"/>
    <cellStyle name="Dziesiętny 6 4 2" xfId="241"/>
    <cellStyle name="Dziesiętny 6 4 2 2" xfId="624"/>
    <cellStyle name="Dziesiętny 6 4 2 2 2" xfId="1769"/>
    <cellStyle name="Dziesiętny 6 4 2 2 2 2" xfId="6498"/>
    <cellStyle name="Dziesiętny 6 4 2 2 3" xfId="2989"/>
    <cellStyle name="Dziesiętny 6 4 2 2 3 2" xfId="7716"/>
    <cellStyle name="Dziesiętny 6 4 2 2 4" xfId="4134"/>
    <cellStyle name="Dziesiętny 6 4 2 2 4 2" xfId="8861"/>
    <cellStyle name="Dziesiętny 6 4 2 2 5" xfId="5353"/>
    <cellStyle name="Dziesiętny 6 4 2 3" xfId="1005"/>
    <cellStyle name="Dziesiętny 6 4 2 3 2" xfId="2150"/>
    <cellStyle name="Dziesiętny 6 4 2 3 2 2" xfId="6879"/>
    <cellStyle name="Dziesiętny 6 4 2 3 3" xfId="3370"/>
    <cellStyle name="Dziesiętny 6 4 2 3 3 2" xfId="8097"/>
    <cellStyle name="Dziesiętny 6 4 2 3 4" xfId="4515"/>
    <cellStyle name="Dziesiętny 6 4 2 3 4 2" xfId="9242"/>
    <cellStyle name="Dziesiętny 6 4 2 3 5" xfId="5734"/>
    <cellStyle name="Dziesiętny 6 4 2 4" xfId="1387"/>
    <cellStyle name="Dziesiętny 6 4 2 4 2" xfId="6116"/>
    <cellStyle name="Dziesiętny 6 4 2 5" xfId="2607"/>
    <cellStyle name="Dziesiętny 6 4 2 5 2" xfId="7334"/>
    <cellStyle name="Dziesiętny 6 4 2 6" xfId="3752"/>
    <cellStyle name="Dziesiętny 6 4 2 6 2" xfId="8479"/>
    <cellStyle name="Dziesiętny 6 4 2 7" xfId="4971"/>
    <cellStyle name="Dziesiętny 6 4 3" xfId="369"/>
    <cellStyle name="Dziesiętny 6 4 3 2" xfId="751"/>
    <cellStyle name="Dziesiętny 6 4 3 2 2" xfId="1896"/>
    <cellStyle name="Dziesiętny 6 4 3 2 2 2" xfId="6625"/>
    <cellStyle name="Dziesiętny 6 4 3 2 3" xfId="3116"/>
    <cellStyle name="Dziesiętny 6 4 3 2 3 2" xfId="7843"/>
    <cellStyle name="Dziesiętny 6 4 3 2 4" xfId="4261"/>
    <cellStyle name="Dziesiętny 6 4 3 2 4 2" xfId="8988"/>
    <cellStyle name="Dziesiętny 6 4 3 2 5" xfId="5480"/>
    <cellStyle name="Dziesiętny 6 4 3 3" xfId="1132"/>
    <cellStyle name="Dziesiętny 6 4 3 3 2" xfId="2277"/>
    <cellStyle name="Dziesiętny 6 4 3 3 2 2" xfId="7006"/>
    <cellStyle name="Dziesiętny 6 4 3 3 3" xfId="3497"/>
    <cellStyle name="Dziesiętny 6 4 3 3 3 2" xfId="8224"/>
    <cellStyle name="Dziesiętny 6 4 3 3 4" xfId="4642"/>
    <cellStyle name="Dziesiętny 6 4 3 3 4 2" xfId="9369"/>
    <cellStyle name="Dziesiętny 6 4 3 3 5" xfId="5861"/>
    <cellStyle name="Dziesiętny 6 4 3 4" xfId="1514"/>
    <cellStyle name="Dziesiętny 6 4 3 4 2" xfId="6243"/>
    <cellStyle name="Dziesiętny 6 4 3 5" xfId="2734"/>
    <cellStyle name="Dziesiętny 6 4 3 5 2" xfId="7461"/>
    <cellStyle name="Dziesiętny 6 4 3 6" xfId="3879"/>
    <cellStyle name="Dziesiętny 6 4 3 6 2" xfId="8606"/>
    <cellStyle name="Dziesiętny 6 4 3 7" xfId="5098"/>
    <cellStyle name="Dziesiętny 6 4 4" xfId="497"/>
    <cellStyle name="Dziesiętny 6 4 4 2" xfId="1642"/>
    <cellStyle name="Dziesiętny 6 4 4 2 2" xfId="6371"/>
    <cellStyle name="Dziesiętny 6 4 4 3" xfId="2862"/>
    <cellStyle name="Dziesiętny 6 4 4 3 2" xfId="7589"/>
    <cellStyle name="Dziesiętny 6 4 4 4" xfId="4007"/>
    <cellStyle name="Dziesiętny 6 4 4 4 2" xfId="8734"/>
    <cellStyle name="Dziesiętny 6 4 4 5" xfId="5226"/>
    <cellStyle name="Dziesiętny 6 4 5" xfId="878"/>
    <cellStyle name="Dziesiętny 6 4 5 2" xfId="2023"/>
    <cellStyle name="Dziesiętny 6 4 5 2 2" xfId="6752"/>
    <cellStyle name="Dziesiętny 6 4 5 3" xfId="3243"/>
    <cellStyle name="Dziesiętny 6 4 5 3 2" xfId="7970"/>
    <cellStyle name="Dziesiętny 6 4 5 4" xfId="4388"/>
    <cellStyle name="Dziesiętny 6 4 5 4 2" xfId="9115"/>
    <cellStyle name="Dziesiętny 6 4 5 5" xfId="5607"/>
    <cellStyle name="Dziesiętny 6 4 6" xfId="2379"/>
    <cellStyle name="Dziesiętny 6 4 6 2" xfId="4744"/>
    <cellStyle name="Dziesiętny 6 4 6 2 2" xfId="9471"/>
    <cellStyle name="Dziesiętny 6 4 6 3" xfId="7108"/>
    <cellStyle name="Dziesiętny 6 4 7" xfId="1260"/>
    <cellStyle name="Dziesiętny 6 4 7 2" xfId="5989"/>
    <cellStyle name="Dziesiętny 6 4 8" xfId="2480"/>
    <cellStyle name="Dziesiętny 6 4 8 2" xfId="7207"/>
    <cellStyle name="Dziesiętny 6 4 9" xfId="3625"/>
    <cellStyle name="Dziesiętny 6 4 9 2" xfId="8352"/>
    <cellStyle name="Dziesiętny 6 5" xfId="159"/>
    <cellStyle name="Dziesiętny 6 5 2" xfId="542"/>
    <cellStyle name="Dziesiętny 6 5 2 2" xfId="1687"/>
    <cellStyle name="Dziesiętny 6 5 2 2 2" xfId="6416"/>
    <cellStyle name="Dziesiętny 6 5 2 3" xfId="2907"/>
    <cellStyle name="Dziesiętny 6 5 2 3 2" xfId="7634"/>
    <cellStyle name="Dziesiętny 6 5 2 4" xfId="4052"/>
    <cellStyle name="Dziesiętny 6 5 2 4 2" xfId="8779"/>
    <cellStyle name="Dziesiętny 6 5 2 5" xfId="5271"/>
    <cellStyle name="Dziesiętny 6 5 3" xfId="923"/>
    <cellStyle name="Dziesiętny 6 5 3 2" xfId="2068"/>
    <cellStyle name="Dziesiętny 6 5 3 2 2" xfId="6797"/>
    <cellStyle name="Dziesiętny 6 5 3 3" xfId="3288"/>
    <cellStyle name="Dziesiętny 6 5 3 3 2" xfId="8015"/>
    <cellStyle name="Dziesiętny 6 5 3 4" xfId="4433"/>
    <cellStyle name="Dziesiętny 6 5 3 4 2" xfId="9160"/>
    <cellStyle name="Dziesiętny 6 5 3 5" xfId="5652"/>
    <cellStyle name="Dziesiętny 6 5 4" xfId="1305"/>
    <cellStyle name="Dziesiętny 6 5 4 2" xfId="6034"/>
    <cellStyle name="Dziesiętny 6 5 5" xfId="2525"/>
    <cellStyle name="Dziesiętny 6 5 5 2" xfId="7252"/>
    <cellStyle name="Dziesiętny 6 5 6" xfId="3670"/>
    <cellStyle name="Dziesiętny 6 5 6 2" xfId="8397"/>
    <cellStyle name="Dziesiętny 6 5 7" xfId="4889"/>
    <cellStyle name="Dziesiętny 6 6" xfId="287"/>
    <cellStyle name="Dziesiętny 6 6 2" xfId="669"/>
    <cellStyle name="Dziesiętny 6 6 2 2" xfId="1814"/>
    <cellStyle name="Dziesiętny 6 6 2 2 2" xfId="6543"/>
    <cellStyle name="Dziesiętny 6 6 2 3" xfId="3034"/>
    <cellStyle name="Dziesiętny 6 6 2 3 2" xfId="7761"/>
    <cellStyle name="Dziesiętny 6 6 2 4" xfId="4179"/>
    <cellStyle name="Dziesiętny 6 6 2 4 2" xfId="8906"/>
    <cellStyle name="Dziesiętny 6 6 2 5" xfId="5398"/>
    <cellStyle name="Dziesiętny 6 6 3" xfId="1050"/>
    <cellStyle name="Dziesiętny 6 6 3 2" xfId="2195"/>
    <cellStyle name="Dziesiętny 6 6 3 2 2" xfId="6924"/>
    <cellStyle name="Dziesiętny 6 6 3 3" xfId="3415"/>
    <cellStyle name="Dziesiętny 6 6 3 3 2" xfId="8142"/>
    <cellStyle name="Dziesiętny 6 6 3 4" xfId="4560"/>
    <cellStyle name="Dziesiętny 6 6 3 4 2" xfId="9287"/>
    <cellStyle name="Dziesiętny 6 6 3 5" xfId="5779"/>
    <cellStyle name="Dziesiętny 6 6 4" xfId="1432"/>
    <cellStyle name="Dziesiętny 6 6 4 2" xfId="6161"/>
    <cellStyle name="Dziesiętny 6 6 5" xfId="2652"/>
    <cellStyle name="Dziesiętny 6 6 5 2" xfId="7379"/>
    <cellStyle name="Dziesiętny 6 6 6" xfId="3797"/>
    <cellStyle name="Dziesiętny 6 6 6 2" xfId="8524"/>
    <cellStyle name="Dziesiętny 6 6 7" xfId="5016"/>
    <cellStyle name="Dziesiętny 6 7" xfId="415"/>
    <cellStyle name="Dziesiętny 6 7 2" xfId="1560"/>
    <cellStyle name="Dziesiętny 6 7 2 2" xfId="6289"/>
    <cellStyle name="Dziesiętny 6 7 3" xfId="2780"/>
    <cellStyle name="Dziesiętny 6 7 3 2" xfId="7507"/>
    <cellStyle name="Dziesiętny 6 7 4" xfId="3925"/>
    <cellStyle name="Dziesiętny 6 7 4 2" xfId="8652"/>
    <cellStyle name="Dziesiętny 6 7 5" xfId="5144"/>
    <cellStyle name="Dziesiętny 6 8" xfId="796"/>
    <cellStyle name="Dziesiętny 6 8 2" xfId="1941"/>
    <cellStyle name="Dziesiętny 6 8 2 2" xfId="6670"/>
    <cellStyle name="Dziesiętny 6 8 3" xfId="3161"/>
    <cellStyle name="Dziesiętny 6 8 3 2" xfId="7888"/>
    <cellStyle name="Dziesiętny 6 8 4" xfId="4306"/>
    <cellStyle name="Dziesiętny 6 8 4 2" xfId="9033"/>
    <cellStyle name="Dziesiętny 6 8 5" xfId="5525"/>
    <cellStyle name="Dziesiętny 6 9" xfId="2374"/>
    <cellStyle name="Dziesiętny 6 9 2" xfId="4739"/>
    <cellStyle name="Dziesiętny 6 9 2 2" xfId="9466"/>
    <cellStyle name="Dziesiętny 6 9 3" xfId="7103"/>
    <cellStyle name="Dziesiętny 7" xfId="34"/>
    <cellStyle name="Dziesiętny 7 10" xfId="2408"/>
    <cellStyle name="Dziesiętny 7 10 2" xfId="7135"/>
    <cellStyle name="Dziesiętny 7 11" xfId="3553"/>
    <cellStyle name="Dziesiętny 7 11 2" xfId="8280"/>
    <cellStyle name="Dziesiętny 7 12" xfId="4772"/>
    <cellStyle name="Dziesiętny 7 2" xfId="80"/>
    <cellStyle name="Dziesiętny 7 2 10" xfId="4813"/>
    <cellStyle name="Dziesiętny 7 2 2" xfId="210"/>
    <cellStyle name="Dziesiętny 7 2 2 2" xfId="593"/>
    <cellStyle name="Dziesiętny 7 2 2 2 2" xfId="1738"/>
    <cellStyle name="Dziesiętny 7 2 2 2 2 2" xfId="6467"/>
    <cellStyle name="Dziesiętny 7 2 2 2 3" xfId="2958"/>
    <cellStyle name="Dziesiętny 7 2 2 2 3 2" xfId="7685"/>
    <cellStyle name="Dziesiętny 7 2 2 2 4" xfId="4103"/>
    <cellStyle name="Dziesiętny 7 2 2 2 4 2" xfId="8830"/>
    <cellStyle name="Dziesiętny 7 2 2 2 5" xfId="5322"/>
    <cellStyle name="Dziesiętny 7 2 2 3" xfId="974"/>
    <cellStyle name="Dziesiętny 7 2 2 3 2" xfId="2119"/>
    <cellStyle name="Dziesiętny 7 2 2 3 2 2" xfId="6848"/>
    <cellStyle name="Dziesiętny 7 2 2 3 3" xfId="3339"/>
    <cellStyle name="Dziesiętny 7 2 2 3 3 2" xfId="8066"/>
    <cellStyle name="Dziesiętny 7 2 2 3 4" xfId="4484"/>
    <cellStyle name="Dziesiętny 7 2 2 3 4 2" xfId="9211"/>
    <cellStyle name="Dziesiętny 7 2 2 3 5" xfId="5703"/>
    <cellStyle name="Dziesiętny 7 2 2 4" xfId="2382"/>
    <cellStyle name="Dziesiętny 7 2 2 4 2" xfId="4747"/>
    <cellStyle name="Dziesiętny 7 2 2 4 2 2" xfId="9474"/>
    <cellStyle name="Dziesiętny 7 2 2 4 3" xfId="7111"/>
    <cellStyle name="Dziesiętny 7 2 2 5" xfId="1356"/>
    <cellStyle name="Dziesiętny 7 2 2 5 2" xfId="6085"/>
    <cellStyle name="Dziesiętny 7 2 2 6" xfId="2576"/>
    <cellStyle name="Dziesiętny 7 2 2 6 2" xfId="7303"/>
    <cellStyle name="Dziesiętny 7 2 2 7" xfId="3721"/>
    <cellStyle name="Dziesiętny 7 2 2 7 2" xfId="8448"/>
    <cellStyle name="Dziesiętny 7 2 2 8" xfId="4940"/>
    <cellStyle name="Dziesiętny 7 2 3" xfId="338"/>
    <cellStyle name="Dziesiętny 7 2 3 2" xfId="720"/>
    <cellStyle name="Dziesiętny 7 2 3 2 2" xfId="1865"/>
    <cellStyle name="Dziesiętny 7 2 3 2 2 2" xfId="6594"/>
    <cellStyle name="Dziesiętny 7 2 3 2 3" xfId="3085"/>
    <cellStyle name="Dziesiętny 7 2 3 2 3 2" xfId="7812"/>
    <cellStyle name="Dziesiętny 7 2 3 2 4" xfId="4230"/>
    <cellStyle name="Dziesiętny 7 2 3 2 4 2" xfId="8957"/>
    <cellStyle name="Dziesiętny 7 2 3 2 5" xfId="5449"/>
    <cellStyle name="Dziesiętny 7 2 3 3" xfId="1101"/>
    <cellStyle name="Dziesiętny 7 2 3 3 2" xfId="2246"/>
    <cellStyle name="Dziesiętny 7 2 3 3 2 2" xfId="6975"/>
    <cellStyle name="Dziesiętny 7 2 3 3 3" xfId="3466"/>
    <cellStyle name="Dziesiętny 7 2 3 3 3 2" xfId="8193"/>
    <cellStyle name="Dziesiętny 7 2 3 3 4" xfId="4611"/>
    <cellStyle name="Dziesiętny 7 2 3 3 4 2" xfId="9338"/>
    <cellStyle name="Dziesiętny 7 2 3 3 5" xfId="5830"/>
    <cellStyle name="Dziesiętny 7 2 3 4" xfId="1483"/>
    <cellStyle name="Dziesiętny 7 2 3 4 2" xfId="6212"/>
    <cellStyle name="Dziesiętny 7 2 3 5" xfId="2703"/>
    <cellStyle name="Dziesiętny 7 2 3 5 2" xfId="7430"/>
    <cellStyle name="Dziesiętny 7 2 3 6" xfId="3848"/>
    <cellStyle name="Dziesiętny 7 2 3 6 2" xfId="8575"/>
    <cellStyle name="Dziesiętny 7 2 3 7" xfId="5067"/>
    <cellStyle name="Dziesiętny 7 2 4" xfId="466"/>
    <cellStyle name="Dziesiętny 7 2 4 2" xfId="1611"/>
    <cellStyle name="Dziesiętny 7 2 4 2 2" xfId="6340"/>
    <cellStyle name="Dziesiętny 7 2 4 3" xfId="2831"/>
    <cellStyle name="Dziesiętny 7 2 4 3 2" xfId="7558"/>
    <cellStyle name="Dziesiętny 7 2 4 4" xfId="3976"/>
    <cellStyle name="Dziesiętny 7 2 4 4 2" xfId="8703"/>
    <cellStyle name="Dziesiętny 7 2 4 5" xfId="5195"/>
    <cellStyle name="Dziesiętny 7 2 5" xfId="847"/>
    <cellStyle name="Dziesiętny 7 2 5 2" xfId="1992"/>
    <cellStyle name="Dziesiętny 7 2 5 2 2" xfId="6721"/>
    <cellStyle name="Dziesiętny 7 2 5 3" xfId="3212"/>
    <cellStyle name="Dziesiętny 7 2 5 3 2" xfId="7939"/>
    <cellStyle name="Dziesiętny 7 2 5 4" xfId="4357"/>
    <cellStyle name="Dziesiętny 7 2 5 4 2" xfId="9084"/>
    <cellStyle name="Dziesiętny 7 2 5 5" xfId="5576"/>
    <cellStyle name="Dziesiętny 7 2 6" xfId="2381"/>
    <cellStyle name="Dziesiętny 7 2 6 2" xfId="4746"/>
    <cellStyle name="Dziesiętny 7 2 6 2 2" xfId="9473"/>
    <cellStyle name="Dziesiętny 7 2 6 3" xfId="7110"/>
    <cellStyle name="Dziesiętny 7 2 7" xfId="1229"/>
    <cellStyle name="Dziesiętny 7 2 7 2" xfId="5958"/>
    <cellStyle name="Dziesiętny 7 2 8" xfId="2449"/>
    <cellStyle name="Dziesiętny 7 2 8 2" xfId="7176"/>
    <cellStyle name="Dziesiętny 7 2 9" xfId="3594"/>
    <cellStyle name="Dziesiętny 7 2 9 2" xfId="8321"/>
    <cellStyle name="Dziesiętny 7 3" xfId="121"/>
    <cellStyle name="Dziesiętny 7 3 10" xfId="4854"/>
    <cellStyle name="Dziesiętny 7 3 2" xfId="251"/>
    <cellStyle name="Dziesiętny 7 3 2 2" xfId="634"/>
    <cellStyle name="Dziesiętny 7 3 2 2 2" xfId="1779"/>
    <cellStyle name="Dziesiętny 7 3 2 2 2 2" xfId="6508"/>
    <cellStyle name="Dziesiętny 7 3 2 2 3" xfId="2999"/>
    <cellStyle name="Dziesiętny 7 3 2 2 3 2" xfId="7726"/>
    <cellStyle name="Dziesiętny 7 3 2 2 4" xfId="4144"/>
    <cellStyle name="Dziesiętny 7 3 2 2 4 2" xfId="8871"/>
    <cellStyle name="Dziesiętny 7 3 2 2 5" xfId="5363"/>
    <cellStyle name="Dziesiętny 7 3 2 3" xfId="1015"/>
    <cellStyle name="Dziesiętny 7 3 2 3 2" xfId="2160"/>
    <cellStyle name="Dziesiętny 7 3 2 3 2 2" xfId="6889"/>
    <cellStyle name="Dziesiętny 7 3 2 3 3" xfId="3380"/>
    <cellStyle name="Dziesiętny 7 3 2 3 3 2" xfId="8107"/>
    <cellStyle name="Dziesiętny 7 3 2 3 4" xfId="4525"/>
    <cellStyle name="Dziesiętny 7 3 2 3 4 2" xfId="9252"/>
    <cellStyle name="Dziesiętny 7 3 2 3 5" xfId="5744"/>
    <cellStyle name="Dziesiętny 7 3 2 4" xfId="2384"/>
    <cellStyle name="Dziesiętny 7 3 2 4 2" xfId="4749"/>
    <cellStyle name="Dziesiętny 7 3 2 4 2 2" xfId="9476"/>
    <cellStyle name="Dziesiętny 7 3 2 4 3" xfId="7113"/>
    <cellStyle name="Dziesiętny 7 3 2 5" xfId="1397"/>
    <cellStyle name="Dziesiętny 7 3 2 5 2" xfId="6126"/>
    <cellStyle name="Dziesiętny 7 3 2 6" xfId="2617"/>
    <cellStyle name="Dziesiętny 7 3 2 6 2" xfId="7344"/>
    <cellStyle name="Dziesiętny 7 3 2 7" xfId="3762"/>
    <cellStyle name="Dziesiętny 7 3 2 7 2" xfId="8489"/>
    <cellStyle name="Dziesiętny 7 3 2 8" xfId="4981"/>
    <cellStyle name="Dziesiętny 7 3 3" xfId="379"/>
    <cellStyle name="Dziesiętny 7 3 3 2" xfId="761"/>
    <cellStyle name="Dziesiętny 7 3 3 2 2" xfId="1906"/>
    <cellStyle name="Dziesiętny 7 3 3 2 2 2" xfId="6635"/>
    <cellStyle name="Dziesiętny 7 3 3 2 3" xfId="3126"/>
    <cellStyle name="Dziesiętny 7 3 3 2 3 2" xfId="7853"/>
    <cellStyle name="Dziesiętny 7 3 3 2 4" xfId="4271"/>
    <cellStyle name="Dziesiętny 7 3 3 2 4 2" xfId="8998"/>
    <cellStyle name="Dziesiętny 7 3 3 2 5" xfId="5490"/>
    <cellStyle name="Dziesiętny 7 3 3 3" xfId="1142"/>
    <cellStyle name="Dziesiętny 7 3 3 3 2" xfId="2287"/>
    <cellStyle name="Dziesiętny 7 3 3 3 2 2" xfId="7016"/>
    <cellStyle name="Dziesiętny 7 3 3 3 3" xfId="3507"/>
    <cellStyle name="Dziesiętny 7 3 3 3 3 2" xfId="8234"/>
    <cellStyle name="Dziesiętny 7 3 3 3 4" xfId="4652"/>
    <cellStyle name="Dziesiętny 7 3 3 3 4 2" xfId="9379"/>
    <cellStyle name="Dziesiętny 7 3 3 3 5" xfId="5871"/>
    <cellStyle name="Dziesiętny 7 3 3 4" xfId="1524"/>
    <cellStyle name="Dziesiętny 7 3 3 4 2" xfId="6253"/>
    <cellStyle name="Dziesiętny 7 3 3 5" xfId="2744"/>
    <cellStyle name="Dziesiętny 7 3 3 5 2" xfId="7471"/>
    <cellStyle name="Dziesiętny 7 3 3 6" xfId="3889"/>
    <cellStyle name="Dziesiętny 7 3 3 6 2" xfId="8616"/>
    <cellStyle name="Dziesiętny 7 3 3 7" xfId="5108"/>
    <cellStyle name="Dziesiętny 7 3 4" xfId="507"/>
    <cellStyle name="Dziesiętny 7 3 4 2" xfId="1652"/>
    <cellStyle name="Dziesiętny 7 3 4 2 2" xfId="6381"/>
    <cellStyle name="Dziesiętny 7 3 4 3" xfId="2872"/>
    <cellStyle name="Dziesiętny 7 3 4 3 2" xfId="7599"/>
    <cellStyle name="Dziesiętny 7 3 4 4" xfId="4017"/>
    <cellStyle name="Dziesiętny 7 3 4 4 2" xfId="8744"/>
    <cellStyle name="Dziesiętny 7 3 4 5" xfId="5236"/>
    <cellStyle name="Dziesiętny 7 3 5" xfId="888"/>
    <cellStyle name="Dziesiętny 7 3 5 2" xfId="2033"/>
    <cellStyle name="Dziesiętny 7 3 5 2 2" xfId="6762"/>
    <cellStyle name="Dziesiętny 7 3 5 3" xfId="3253"/>
    <cellStyle name="Dziesiętny 7 3 5 3 2" xfId="7980"/>
    <cellStyle name="Dziesiętny 7 3 5 4" xfId="4398"/>
    <cellStyle name="Dziesiętny 7 3 5 4 2" xfId="9125"/>
    <cellStyle name="Dziesiętny 7 3 5 5" xfId="5617"/>
    <cellStyle name="Dziesiętny 7 3 6" xfId="2383"/>
    <cellStyle name="Dziesiętny 7 3 6 2" xfId="4748"/>
    <cellStyle name="Dziesiętny 7 3 6 2 2" xfId="9475"/>
    <cellStyle name="Dziesiętny 7 3 6 3" xfId="7112"/>
    <cellStyle name="Dziesiętny 7 3 7" xfId="1270"/>
    <cellStyle name="Dziesiętny 7 3 7 2" xfId="5999"/>
    <cellStyle name="Dziesiętny 7 3 8" xfId="2490"/>
    <cellStyle name="Dziesiętny 7 3 8 2" xfId="7217"/>
    <cellStyle name="Dziesiętny 7 3 9" xfId="3635"/>
    <cellStyle name="Dziesiętny 7 3 9 2" xfId="8362"/>
    <cellStyle name="Dziesiętny 7 4" xfId="169"/>
    <cellStyle name="Dziesiętny 7 4 2" xfId="552"/>
    <cellStyle name="Dziesiętny 7 4 2 2" xfId="1697"/>
    <cellStyle name="Dziesiętny 7 4 2 2 2" xfId="6426"/>
    <cellStyle name="Dziesiętny 7 4 2 3" xfId="2917"/>
    <cellStyle name="Dziesiętny 7 4 2 3 2" xfId="7644"/>
    <cellStyle name="Dziesiętny 7 4 2 4" xfId="4062"/>
    <cellStyle name="Dziesiętny 7 4 2 4 2" xfId="8789"/>
    <cellStyle name="Dziesiętny 7 4 2 5" xfId="5281"/>
    <cellStyle name="Dziesiętny 7 4 3" xfId="933"/>
    <cellStyle name="Dziesiętny 7 4 3 2" xfId="2078"/>
    <cellStyle name="Dziesiętny 7 4 3 2 2" xfId="6807"/>
    <cellStyle name="Dziesiętny 7 4 3 3" xfId="3298"/>
    <cellStyle name="Dziesiętny 7 4 3 3 2" xfId="8025"/>
    <cellStyle name="Dziesiętny 7 4 3 4" xfId="4443"/>
    <cellStyle name="Dziesiętny 7 4 3 4 2" xfId="9170"/>
    <cellStyle name="Dziesiętny 7 4 3 5" xfId="5662"/>
    <cellStyle name="Dziesiętny 7 4 4" xfId="2385"/>
    <cellStyle name="Dziesiętny 7 4 4 2" xfId="4750"/>
    <cellStyle name="Dziesiętny 7 4 4 2 2" xfId="9477"/>
    <cellStyle name="Dziesiętny 7 4 4 3" xfId="7114"/>
    <cellStyle name="Dziesiętny 7 4 5" xfId="1315"/>
    <cellStyle name="Dziesiętny 7 4 5 2" xfId="6044"/>
    <cellStyle name="Dziesiętny 7 4 6" xfId="2535"/>
    <cellStyle name="Dziesiętny 7 4 6 2" xfId="7262"/>
    <cellStyle name="Dziesiętny 7 4 7" xfId="3680"/>
    <cellStyle name="Dziesiętny 7 4 7 2" xfId="8407"/>
    <cellStyle name="Dziesiętny 7 4 8" xfId="4899"/>
    <cellStyle name="Dziesiętny 7 5" xfId="297"/>
    <cellStyle name="Dziesiętny 7 5 2" xfId="679"/>
    <cellStyle name="Dziesiętny 7 5 2 2" xfId="1824"/>
    <cellStyle name="Dziesiętny 7 5 2 2 2" xfId="6553"/>
    <cellStyle name="Dziesiętny 7 5 2 3" xfId="3044"/>
    <cellStyle name="Dziesiętny 7 5 2 3 2" xfId="7771"/>
    <cellStyle name="Dziesiętny 7 5 2 4" xfId="4189"/>
    <cellStyle name="Dziesiętny 7 5 2 4 2" xfId="8916"/>
    <cellStyle name="Dziesiętny 7 5 2 5" xfId="5408"/>
    <cellStyle name="Dziesiętny 7 5 3" xfId="1060"/>
    <cellStyle name="Dziesiętny 7 5 3 2" xfId="2205"/>
    <cellStyle name="Dziesiętny 7 5 3 2 2" xfId="6934"/>
    <cellStyle name="Dziesiętny 7 5 3 3" xfId="3425"/>
    <cellStyle name="Dziesiętny 7 5 3 3 2" xfId="8152"/>
    <cellStyle name="Dziesiętny 7 5 3 4" xfId="4570"/>
    <cellStyle name="Dziesiętny 7 5 3 4 2" xfId="9297"/>
    <cellStyle name="Dziesiętny 7 5 3 5" xfId="5789"/>
    <cellStyle name="Dziesiętny 7 5 4" xfId="1442"/>
    <cellStyle name="Dziesiętny 7 5 4 2" xfId="6171"/>
    <cellStyle name="Dziesiętny 7 5 5" xfId="2662"/>
    <cellStyle name="Dziesiętny 7 5 5 2" xfId="7389"/>
    <cellStyle name="Dziesiętny 7 5 6" xfId="3807"/>
    <cellStyle name="Dziesiętny 7 5 6 2" xfId="8534"/>
    <cellStyle name="Dziesiętny 7 5 7" xfId="5026"/>
    <cellStyle name="Dziesiętny 7 6" xfId="425"/>
    <cellStyle name="Dziesiętny 7 6 2" xfId="1570"/>
    <cellStyle name="Dziesiętny 7 6 2 2" xfId="6299"/>
    <cellStyle name="Dziesiętny 7 6 3" xfId="2790"/>
    <cellStyle name="Dziesiętny 7 6 3 2" xfId="7517"/>
    <cellStyle name="Dziesiętny 7 6 4" xfId="3935"/>
    <cellStyle name="Dziesiętny 7 6 4 2" xfId="8662"/>
    <cellStyle name="Dziesiętny 7 6 5" xfId="5154"/>
    <cellStyle name="Dziesiętny 7 7" xfId="806"/>
    <cellStyle name="Dziesiętny 7 7 2" xfId="1951"/>
    <cellStyle name="Dziesiętny 7 7 2 2" xfId="6680"/>
    <cellStyle name="Dziesiętny 7 7 3" xfId="3171"/>
    <cellStyle name="Dziesiętny 7 7 3 2" xfId="7898"/>
    <cellStyle name="Dziesiętny 7 7 4" xfId="4316"/>
    <cellStyle name="Dziesiętny 7 7 4 2" xfId="9043"/>
    <cellStyle name="Dziesiętny 7 7 5" xfId="5535"/>
    <cellStyle name="Dziesiętny 7 8" xfId="2380"/>
    <cellStyle name="Dziesiętny 7 8 2" xfId="4745"/>
    <cellStyle name="Dziesiętny 7 8 2 2" xfId="9472"/>
    <cellStyle name="Dziesiętny 7 8 3" xfId="7109"/>
    <cellStyle name="Dziesiętny 7 9" xfId="1188"/>
    <cellStyle name="Dziesiętny 7 9 2" xfId="5917"/>
    <cellStyle name="Dziesiętny 8" xfId="60"/>
    <cellStyle name="Dziesiętny 8 2" xfId="190"/>
    <cellStyle name="Dziesiętny 8 2 2" xfId="573"/>
    <cellStyle name="Dziesiętny 8 2 2 2" xfId="1718"/>
    <cellStyle name="Dziesiętny 8 2 2 2 2" xfId="6447"/>
    <cellStyle name="Dziesiętny 8 2 2 3" xfId="2938"/>
    <cellStyle name="Dziesiętny 8 2 2 3 2" xfId="7665"/>
    <cellStyle name="Dziesiętny 8 2 2 4" xfId="4083"/>
    <cellStyle name="Dziesiętny 8 2 2 4 2" xfId="8810"/>
    <cellStyle name="Dziesiętny 8 2 2 5" xfId="5302"/>
    <cellStyle name="Dziesiętny 8 2 3" xfId="954"/>
    <cellStyle name="Dziesiętny 8 2 3 2" xfId="2099"/>
    <cellStyle name="Dziesiętny 8 2 3 2 2" xfId="6828"/>
    <cellStyle name="Dziesiętny 8 2 3 3" xfId="3319"/>
    <cellStyle name="Dziesiętny 8 2 3 3 2" xfId="8046"/>
    <cellStyle name="Dziesiętny 8 2 3 4" xfId="4464"/>
    <cellStyle name="Dziesiętny 8 2 3 4 2" xfId="9191"/>
    <cellStyle name="Dziesiętny 8 2 3 5" xfId="5683"/>
    <cellStyle name="Dziesiętny 8 2 4" xfId="1336"/>
    <cellStyle name="Dziesiętny 8 2 4 2" xfId="6065"/>
    <cellStyle name="Dziesiętny 8 2 5" xfId="2556"/>
    <cellStyle name="Dziesiętny 8 2 5 2" xfId="7283"/>
    <cellStyle name="Dziesiętny 8 2 6" xfId="3701"/>
    <cellStyle name="Dziesiętny 8 2 6 2" xfId="8428"/>
    <cellStyle name="Dziesiętny 8 2 7" xfId="4920"/>
    <cellStyle name="Dziesiętny 8 3" xfId="318"/>
    <cellStyle name="Dziesiętny 8 3 2" xfId="700"/>
    <cellStyle name="Dziesiętny 8 3 2 2" xfId="1845"/>
    <cellStyle name="Dziesiętny 8 3 2 2 2" xfId="6574"/>
    <cellStyle name="Dziesiętny 8 3 2 3" xfId="3065"/>
    <cellStyle name="Dziesiętny 8 3 2 3 2" xfId="7792"/>
    <cellStyle name="Dziesiętny 8 3 2 4" xfId="4210"/>
    <cellStyle name="Dziesiętny 8 3 2 4 2" xfId="8937"/>
    <cellStyle name="Dziesiętny 8 3 2 5" xfId="5429"/>
    <cellStyle name="Dziesiętny 8 3 3" xfId="1081"/>
    <cellStyle name="Dziesiętny 8 3 3 2" xfId="2226"/>
    <cellStyle name="Dziesiętny 8 3 3 2 2" xfId="6955"/>
    <cellStyle name="Dziesiętny 8 3 3 3" xfId="3446"/>
    <cellStyle name="Dziesiętny 8 3 3 3 2" xfId="8173"/>
    <cellStyle name="Dziesiętny 8 3 3 4" xfId="4591"/>
    <cellStyle name="Dziesiętny 8 3 3 4 2" xfId="9318"/>
    <cellStyle name="Dziesiętny 8 3 3 5" xfId="5810"/>
    <cellStyle name="Dziesiętny 8 3 4" xfId="1463"/>
    <cellStyle name="Dziesiętny 8 3 4 2" xfId="6192"/>
    <cellStyle name="Dziesiętny 8 3 5" xfId="2683"/>
    <cellStyle name="Dziesiętny 8 3 5 2" xfId="7410"/>
    <cellStyle name="Dziesiętny 8 3 6" xfId="3828"/>
    <cellStyle name="Dziesiętny 8 3 6 2" xfId="8555"/>
    <cellStyle name="Dziesiętny 8 3 7" xfId="5047"/>
    <cellStyle name="Dziesiętny 8 4" xfId="446"/>
    <cellStyle name="Dziesiętny 8 4 2" xfId="1591"/>
    <cellStyle name="Dziesiętny 8 4 2 2" xfId="6320"/>
    <cellStyle name="Dziesiętny 8 4 3" xfId="2811"/>
    <cellStyle name="Dziesiętny 8 4 3 2" xfId="7538"/>
    <cellStyle name="Dziesiętny 8 4 4" xfId="3956"/>
    <cellStyle name="Dziesiętny 8 4 4 2" xfId="8683"/>
    <cellStyle name="Dziesiętny 8 4 5" xfId="5175"/>
    <cellStyle name="Dziesiętny 8 5" xfId="827"/>
    <cellStyle name="Dziesiętny 8 5 2" xfId="1972"/>
    <cellStyle name="Dziesiętny 8 5 2 2" xfId="6701"/>
    <cellStyle name="Dziesiętny 8 5 3" xfId="3192"/>
    <cellStyle name="Dziesiętny 8 5 3 2" xfId="7919"/>
    <cellStyle name="Dziesiętny 8 5 4" xfId="4337"/>
    <cellStyle name="Dziesiętny 8 5 4 2" xfId="9064"/>
    <cellStyle name="Dziesiętny 8 5 5" xfId="5556"/>
    <cellStyle name="Dziesiętny 8 6" xfId="1209"/>
    <cellStyle name="Dziesiętny 8 6 2" xfId="5938"/>
    <cellStyle name="Dziesiętny 8 7" xfId="2429"/>
    <cellStyle name="Dziesiętny 8 7 2" xfId="7156"/>
    <cellStyle name="Dziesiętny 8 8" xfId="3574"/>
    <cellStyle name="Dziesiętny 8 8 2" xfId="8301"/>
    <cellStyle name="Dziesiętny 8 9" xfId="4793"/>
    <cellStyle name="Dziesiętny 9" xfId="101"/>
    <cellStyle name="Dziesiętny 9 2" xfId="231"/>
    <cellStyle name="Dziesiętny 9 2 2" xfId="614"/>
    <cellStyle name="Dziesiętny 9 2 2 2" xfId="1759"/>
    <cellStyle name="Dziesiętny 9 2 2 2 2" xfId="6488"/>
    <cellStyle name="Dziesiętny 9 2 2 3" xfId="2979"/>
    <cellStyle name="Dziesiętny 9 2 2 3 2" xfId="7706"/>
    <cellStyle name="Dziesiętny 9 2 2 4" xfId="4124"/>
    <cellStyle name="Dziesiętny 9 2 2 4 2" xfId="8851"/>
    <cellStyle name="Dziesiętny 9 2 2 5" xfId="5343"/>
    <cellStyle name="Dziesiętny 9 2 3" xfId="995"/>
    <cellStyle name="Dziesiętny 9 2 3 2" xfId="2140"/>
    <cellStyle name="Dziesiętny 9 2 3 2 2" xfId="6869"/>
    <cellStyle name="Dziesiętny 9 2 3 3" xfId="3360"/>
    <cellStyle name="Dziesiętny 9 2 3 3 2" xfId="8087"/>
    <cellStyle name="Dziesiętny 9 2 3 4" xfId="4505"/>
    <cellStyle name="Dziesiętny 9 2 3 4 2" xfId="9232"/>
    <cellStyle name="Dziesiętny 9 2 3 5" xfId="5724"/>
    <cellStyle name="Dziesiętny 9 2 4" xfId="1377"/>
    <cellStyle name="Dziesiętny 9 2 4 2" xfId="6106"/>
    <cellStyle name="Dziesiętny 9 2 5" xfId="2597"/>
    <cellStyle name="Dziesiętny 9 2 5 2" xfId="7324"/>
    <cellStyle name="Dziesiętny 9 2 6" xfId="3742"/>
    <cellStyle name="Dziesiętny 9 2 6 2" xfId="8469"/>
    <cellStyle name="Dziesiętny 9 2 7" xfId="4961"/>
    <cellStyle name="Dziesiętny 9 3" xfId="359"/>
    <cellStyle name="Dziesiętny 9 3 2" xfId="741"/>
    <cellStyle name="Dziesiętny 9 3 2 2" xfId="1886"/>
    <cellStyle name="Dziesiętny 9 3 2 2 2" xfId="6615"/>
    <cellStyle name="Dziesiętny 9 3 2 3" xfId="3106"/>
    <cellStyle name="Dziesiętny 9 3 2 3 2" xfId="7833"/>
    <cellStyle name="Dziesiętny 9 3 2 4" xfId="4251"/>
    <cellStyle name="Dziesiętny 9 3 2 4 2" xfId="8978"/>
    <cellStyle name="Dziesiętny 9 3 2 5" xfId="5470"/>
    <cellStyle name="Dziesiętny 9 3 3" xfId="1122"/>
    <cellStyle name="Dziesiętny 9 3 3 2" xfId="2267"/>
    <cellStyle name="Dziesiętny 9 3 3 2 2" xfId="6996"/>
    <cellStyle name="Dziesiętny 9 3 3 3" xfId="3487"/>
    <cellStyle name="Dziesiętny 9 3 3 3 2" xfId="8214"/>
    <cellStyle name="Dziesiętny 9 3 3 4" xfId="4632"/>
    <cellStyle name="Dziesiętny 9 3 3 4 2" xfId="9359"/>
    <cellStyle name="Dziesiętny 9 3 3 5" xfId="5851"/>
    <cellStyle name="Dziesiętny 9 3 4" xfId="1504"/>
    <cellStyle name="Dziesiętny 9 3 4 2" xfId="6233"/>
    <cellStyle name="Dziesiętny 9 3 5" xfId="2724"/>
    <cellStyle name="Dziesiętny 9 3 5 2" xfId="7451"/>
    <cellStyle name="Dziesiętny 9 3 6" xfId="3869"/>
    <cellStyle name="Dziesiętny 9 3 6 2" xfId="8596"/>
    <cellStyle name="Dziesiętny 9 3 7" xfId="5088"/>
    <cellStyle name="Dziesiętny 9 4" xfId="487"/>
    <cellStyle name="Dziesiętny 9 4 2" xfId="1632"/>
    <cellStyle name="Dziesiętny 9 4 2 2" xfId="6361"/>
    <cellStyle name="Dziesiętny 9 4 3" xfId="2852"/>
    <cellStyle name="Dziesiętny 9 4 3 2" xfId="7579"/>
    <cellStyle name="Dziesiętny 9 4 4" xfId="3997"/>
    <cellStyle name="Dziesiętny 9 4 4 2" xfId="8724"/>
    <cellStyle name="Dziesiętny 9 4 5" xfId="5216"/>
    <cellStyle name="Dziesiętny 9 5" xfId="868"/>
    <cellStyle name="Dziesiętny 9 5 2" xfId="2013"/>
    <cellStyle name="Dziesiętny 9 5 2 2" xfId="6742"/>
    <cellStyle name="Dziesiętny 9 5 3" xfId="3233"/>
    <cellStyle name="Dziesiętny 9 5 3 2" xfId="7960"/>
    <cellStyle name="Dziesiętny 9 5 4" xfId="4378"/>
    <cellStyle name="Dziesiętny 9 5 4 2" xfId="9105"/>
    <cellStyle name="Dziesiętny 9 5 5" xfId="5597"/>
    <cellStyle name="Dziesiętny 9 6" xfId="1250"/>
    <cellStyle name="Dziesiętny 9 6 2" xfId="5979"/>
    <cellStyle name="Dziesiętny 9 7" xfId="2470"/>
    <cellStyle name="Dziesiętny 9 7 2" xfId="7197"/>
    <cellStyle name="Dziesiętny 9 8" xfId="3615"/>
    <cellStyle name="Dziesiętny 9 8 2" xfId="8342"/>
    <cellStyle name="Dziesiętny 9 9" xfId="4834"/>
    <cellStyle name="Hiperłącze" xfId="2" builtinId="8"/>
    <cellStyle name="Hiperłącze 2" xfId="3"/>
    <cellStyle name="Normal_Nota Nr 1" xfId="4"/>
    <cellStyle name="Normalny" xfId="0" builtinId="0"/>
    <cellStyle name="Normalny 2" xfId="5"/>
    <cellStyle name="Normalny 2 2" xfId="37"/>
    <cellStyle name="Normalny 2 2 2" xfId="58"/>
    <cellStyle name="Normalny 2 3" xfId="57"/>
    <cellStyle name="Normalny 2 4" xfId="148"/>
    <cellStyle name="Normalny 2 4 2" xfId="276"/>
    <cellStyle name="Normalny 3" xfId="6"/>
    <cellStyle name="Normalny 3 2" xfId="14"/>
    <cellStyle name="Normalny 4" xfId="12"/>
    <cellStyle name="Normalny 4 2" xfId="2386"/>
    <cellStyle name="Normalny 4 2 2" xfId="4751"/>
    <cellStyle name="Normalny 4 2 2 2" xfId="9478"/>
    <cellStyle name="Normalny 4 2 3" xfId="7115"/>
    <cellStyle name="Normalny 5" xfId="56"/>
    <cellStyle name="Normalny 5 10" xfId="1208"/>
    <cellStyle name="Normalny 5 10 2" xfId="5937"/>
    <cellStyle name="Normalny 5 11" xfId="2428"/>
    <cellStyle name="Normalny 5 11 2" xfId="7155"/>
    <cellStyle name="Normalny 5 12" xfId="3573"/>
    <cellStyle name="Normalny 5 12 2" xfId="8300"/>
    <cellStyle name="Normalny 5 13" xfId="4792"/>
    <cellStyle name="Normalny 5 2" xfId="100"/>
    <cellStyle name="Normalny 5 2 2" xfId="230"/>
    <cellStyle name="Normalny 5 2 2 2" xfId="613"/>
    <cellStyle name="Normalny 5 2 2 2 2" xfId="1758"/>
    <cellStyle name="Normalny 5 2 2 2 2 2" xfId="6487"/>
    <cellStyle name="Normalny 5 2 2 2 3" xfId="2978"/>
    <cellStyle name="Normalny 5 2 2 2 3 2" xfId="7705"/>
    <cellStyle name="Normalny 5 2 2 2 4" xfId="4123"/>
    <cellStyle name="Normalny 5 2 2 2 4 2" xfId="8850"/>
    <cellStyle name="Normalny 5 2 2 2 5" xfId="5342"/>
    <cellStyle name="Normalny 5 2 2 3" xfId="994"/>
    <cellStyle name="Normalny 5 2 2 3 2" xfId="2139"/>
    <cellStyle name="Normalny 5 2 2 3 2 2" xfId="6868"/>
    <cellStyle name="Normalny 5 2 2 3 3" xfId="3359"/>
    <cellStyle name="Normalny 5 2 2 3 3 2" xfId="8086"/>
    <cellStyle name="Normalny 5 2 2 3 4" xfId="4504"/>
    <cellStyle name="Normalny 5 2 2 3 4 2" xfId="9231"/>
    <cellStyle name="Normalny 5 2 2 3 5" xfId="5723"/>
    <cellStyle name="Normalny 5 2 2 4" xfId="1376"/>
    <cellStyle name="Normalny 5 2 2 4 2" xfId="6105"/>
    <cellStyle name="Normalny 5 2 2 5" xfId="2596"/>
    <cellStyle name="Normalny 5 2 2 5 2" xfId="7323"/>
    <cellStyle name="Normalny 5 2 2 6" xfId="3741"/>
    <cellStyle name="Normalny 5 2 2 6 2" xfId="8468"/>
    <cellStyle name="Normalny 5 2 2 7" xfId="4960"/>
    <cellStyle name="Normalny 5 2 3" xfId="358"/>
    <cellStyle name="Normalny 5 2 3 2" xfId="740"/>
    <cellStyle name="Normalny 5 2 3 2 2" xfId="1885"/>
    <cellStyle name="Normalny 5 2 3 2 2 2" xfId="6614"/>
    <cellStyle name="Normalny 5 2 3 2 3" xfId="3105"/>
    <cellStyle name="Normalny 5 2 3 2 3 2" xfId="7832"/>
    <cellStyle name="Normalny 5 2 3 2 4" xfId="4250"/>
    <cellStyle name="Normalny 5 2 3 2 4 2" xfId="8977"/>
    <cellStyle name="Normalny 5 2 3 2 5" xfId="5469"/>
    <cellStyle name="Normalny 5 2 3 3" xfId="1121"/>
    <cellStyle name="Normalny 5 2 3 3 2" xfId="2266"/>
    <cellStyle name="Normalny 5 2 3 3 2 2" xfId="6995"/>
    <cellStyle name="Normalny 5 2 3 3 3" xfId="3486"/>
    <cellStyle name="Normalny 5 2 3 3 3 2" xfId="8213"/>
    <cellStyle name="Normalny 5 2 3 3 4" xfId="4631"/>
    <cellStyle name="Normalny 5 2 3 3 4 2" xfId="9358"/>
    <cellStyle name="Normalny 5 2 3 3 5" xfId="5850"/>
    <cellStyle name="Normalny 5 2 3 4" xfId="1503"/>
    <cellStyle name="Normalny 5 2 3 4 2" xfId="6232"/>
    <cellStyle name="Normalny 5 2 3 5" xfId="2723"/>
    <cellStyle name="Normalny 5 2 3 5 2" xfId="7450"/>
    <cellStyle name="Normalny 5 2 3 6" xfId="3868"/>
    <cellStyle name="Normalny 5 2 3 6 2" xfId="8595"/>
    <cellStyle name="Normalny 5 2 3 7" xfId="5087"/>
    <cellStyle name="Normalny 5 2 4" xfId="486"/>
    <cellStyle name="Normalny 5 2 4 2" xfId="1631"/>
    <cellStyle name="Normalny 5 2 4 2 2" xfId="6360"/>
    <cellStyle name="Normalny 5 2 4 3" xfId="2851"/>
    <cellStyle name="Normalny 5 2 4 3 2" xfId="7578"/>
    <cellStyle name="Normalny 5 2 4 4" xfId="3996"/>
    <cellStyle name="Normalny 5 2 4 4 2" xfId="8723"/>
    <cellStyle name="Normalny 5 2 4 5" xfId="5215"/>
    <cellStyle name="Normalny 5 2 5" xfId="867"/>
    <cellStyle name="Normalny 5 2 5 2" xfId="2012"/>
    <cellStyle name="Normalny 5 2 5 2 2" xfId="6741"/>
    <cellStyle name="Normalny 5 2 5 3" xfId="3232"/>
    <cellStyle name="Normalny 5 2 5 3 2" xfId="7959"/>
    <cellStyle name="Normalny 5 2 5 4" xfId="4377"/>
    <cellStyle name="Normalny 5 2 5 4 2" xfId="9104"/>
    <cellStyle name="Normalny 5 2 5 5" xfId="5596"/>
    <cellStyle name="Normalny 5 2 6" xfId="1249"/>
    <cellStyle name="Normalny 5 2 6 2" xfId="5978"/>
    <cellStyle name="Normalny 5 2 7" xfId="2469"/>
    <cellStyle name="Normalny 5 2 7 2" xfId="7196"/>
    <cellStyle name="Normalny 5 2 8" xfId="3614"/>
    <cellStyle name="Normalny 5 2 8 2" xfId="8341"/>
    <cellStyle name="Normalny 5 2 9" xfId="4833"/>
    <cellStyle name="Normalny 5 3" xfId="141"/>
    <cellStyle name="Normalny 5 3 2" xfId="271"/>
    <cellStyle name="Normalny 5 3 2 2" xfId="654"/>
    <cellStyle name="Normalny 5 3 2 2 2" xfId="1799"/>
    <cellStyle name="Normalny 5 3 2 2 2 2" xfId="6528"/>
    <cellStyle name="Normalny 5 3 2 2 3" xfId="3019"/>
    <cellStyle name="Normalny 5 3 2 2 3 2" xfId="7746"/>
    <cellStyle name="Normalny 5 3 2 2 4" xfId="4164"/>
    <cellStyle name="Normalny 5 3 2 2 4 2" xfId="8891"/>
    <cellStyle name="Normalny 5 3 2 2 5" xfId="5383"/>
    <cellStyle name="Normalny 5 3 2 3" xfId="1035"/>
    <cellStyle name="Normalny 5 3 2 3 2" xfId="2180"/>
    <cellStyle name="Normalny 5 3 2 3 2 2" xfId="6909"/>
    <cellStyle name="Normalny 5 3 2 3 3" xfId="3400"/>
    <cellStyle name="Normalny 5 3 2 3 3 2" xfId="8127"/>
    <cellStyle name="Normalny 5 3 2 3 4" xfId="4545"/>
    <cellStyle name="Normalny 5 3 2 3 4 2" xfId="9272"/>
    <cellStyle name="Normalny 5 3 2 3 5" xfId="5764"/>
    <cellStyle name="Normalny 5 3 2 4" xfId="1417"/>
    <cellStyle name="Normalny 5 3 2 4 2" xfId="6146"/>
    <cellStyle name="Normalny 5 3 2 5" xfId="2637"/>
    <cellStyle name="Normalny 5 3 2 5 2" xfId="7364"/>
    <cellStyle name="Normalny 5 3 2 6" xfId="3782"/>
    <cellStyle name="Normalny 5 3 2 6 2" xfId="8509"/>
    <cellStyle name="Normalny 5 3 2 7" xfId="5001"/>
    <cellStyle name="Normalny 5 3 3" xfId="399"/>
    <cellStyle name="Normalny 5 3 3 2" xfId="781"/>
    <cellStyle name="Normalny 5 3 3 2 2" xfId="1926"/>
    <cellStyle name="Normalny 5 3 3 2 2 2" xfId="6655"/>
    <cellStyle name="Normalny 5 3 3 2 3" xfId="3146"/>
    <cellStyle name="Normalny 5 3 3 2 3 2" xfId="7873"/>
    <cellStyle name="Normalny 5 3 3 2 4" xfId="4291"/>
    <cellStyle name="Normalny 5 3 3 2 4 2" xfId="9018"/>
    <cellStyle name="Normalny 5 3 3 2 5" xfId="5510"/>
    <cellStyle name="Normalny 5 3 3 3" xfId="1162"/>
    <cellStyle name="Normalny 5 3 3 3 2" xfId="2307"/>
    <cellStyle name="Normalny 5 3 3 3 2 2" xfId="7036"/>
    <cellStyle name="Normalny 5 3 3 3 3" xfId="3527"/>
    <cellStyle name="Normalny 5 3 3 3 3 2" xfId="8254"/>
    <cellStyle name="Normalny 5 3 3 3 4" xfId="4672"/>
    <cellStyle name="Normalny 5 3 3 3 4 2" xfId="9399"/>
    <cellStyle name="Normalny 5 3 3 3 5" xfId="5891"/>
    <cellStyle name="Normalny 5 3 3 4" xfId="1544"/>
    <cellStyle name="Normalny 5 3 3 4 2" xfId="6273"/>
    <cellStyle name="Normalny 5 3 3 5" xfId="2764"/>
    <cellStyle name="Normalny 5 3 3 5 2" xfId="7491"/>
    <cellStyle name="Normalny 5 3 3 6" xfId="3909"/>
    <cellStyle name="Normalny 5 3 3 6 2" xfId="8636"/>
    <cellStyle name="Normalny 5 3 3 7" xfId="5128"/>
    <cellStyle name="Normalny 5 3 4" xfId="527"/>
    <cellStyle name="Normalny 5 3 4 2" xfId="1672"/>
    <cellStyle name="Normalny 5 3 4 2 2" xfId="6401"/>
    <cellStyle name="Normalny 5 3 4 3" xfId="2892"/>
    <cellStyle name="Normalny 5 3 4 3 2" xfId="7619"/>
    <cellStyle name="Normalny 5 3 4 4" xfId="4037"/>
    <cellStyle name="Normalny 5 3 4 4 2" xfId="8764"/>
    <cellStyle name="Normalny 5 3 4 5" xfId="5256"/>
    <cellStyle name="Normalny 5 3 5" xfId="908"/>
    <cellStyle name="Normalny 5 3 5 2" xfId="2053"/>
    <cellStyle name="Normalny 5 3 5 2 2" xfId="6782"/>
    <cellStyle name="Normalny 5 3 5 3" xfId="3273"/>
    <cellStyle name="Normalny 5 3 5 3 2" xfId="8000"/>
    <cellStyle name="Normalny 5 3 5 4" xfId="4418"/>
    <cellStyle name="Normalny 5 3 5 4 2" xfId="9145"/>
    <cellStyle name="Normalny 5 3 5 5" xfId="5637"/>
    <cellStyle name="Normalny 5 3 6" xfId="1290"/>
    <cellStyle name="Normalny 5 3 6 2" xfId="6019"/>
    <cellStyle name="Normalny 5 3 7" xfId="2510"/>
    <cellStyle name="Normalny 5 3 7 2" xfId="7237"/>
    <cellStyle name="Normalny 5 3 8" xfId="3655"/>
    <cellStyle name="Normalny 5 3 8 2" xfId="8382"/>
    <cellStyle name="Normalny 5 3 9" xfId="4874"/>
    <cellStyle name="Normalny 5 4" xfId="142"/>
    <cellStyle name="Normalny 5 4 2" xfId="272"/>
    <cellStyle name="Normalny 5 4 2 2" xfId="655"/>
    <cellStyle name="Normalny 5 4 2 2 2" xfId="1800"/>
    <cellStyle name="Normalny 5 4 2 2 2 2" xfId="6529"/>
    <cellStyle name="Normalny 5 4 2 2 3" xfId="3020"/>
    <cellStyle name="Normalny 5 4 2 2 3 2" xfId="7747"/>
    <cellStyle name="Normalny 5 4 2 2 4" xfId="4165"/>
    <cellStyle name="Normalny 5 4 2 2 4 2" xfId="8892"/>
    <cellStyle name="Normalny 5 4 2 2 5" xfId="5384"/>
    <cellStyle name="Normalny 5 4 2 3" xfId="1036"/>
    <cellStyle name="Normalny 5 4 2 3 2" xfId="2181"/>
    <cellStyle name="Normalny 5 4 2 3 2 2" xfId="6910"/>
    <cellStyle name="Normalny 5 4 2 3 3" xfId="3401"/>
    <cellStyle name="Normalny 5 4 2 3 3 2" xfId="8128"/>
    <cellStyle name="Normalny 5 4 2 3 4" xfId="4546"/>
    <cellStyle name="Normalny 5 4 2 3 4 2" xfId="9273"/>
    <cellStyle name="Normalny 5 4 2 3 5" xfId="5765"/>
    <cellStyle name="Normalny 5 4 2 4" xfId="1418"/>
    <cellStyle name="Normalny 5 4 2 4 2" xfId="6147"/>
    <cellStyle name="Normalny 5 4 2 5" xfId="2638"/>
    <cellStyle name="Normalny 5 4 2 5 2" xfId="7365"/>
    <cellStyle name="Normalny 5 4 2 6" xfId="3783"/>
    <cellStyle name="Normalny 5 4 2 6 2" xfId="8510"/>
    <cellStyle name="Normalny 5 4 2 7" xfId="5002"/>
    <cellStyle name="Normalny 5 4 3" xfId="400"/>
    <cellStyle name="Normalny 5 4 3 2" xfId="782"/>
    <cellStyle name="Normalny 5 4 3 2 2" xfId="1927"/>
    <cellStyle name="Normalny 5 4 3 2 2 2" xfId="6656"/>
    <cellStyle name="Normalny 5 4 3 2 3" xfId="3147"/>
    <cellStyle name="Normalny 5 4 3 2 3 2" xfId="7874"/>
    <cellStyle name="Normalny 5 4 3 2 4" xfId="4292"/>
    <cellStyle name="Normalny 5 4 3 2 4 2" xfId="9019"/>
    <cellStyle name="Normalny 5 4 3 2 5" xfId="5511"/>
    <cellStyle name="Normalny 5 4 3 3" xfId="1163"/>
    <cellStyle name="Normalny 5 4 3 3 2" xfId="2308"/>
    <cellStyle name="Normalny 5 4 3 3 2 2" xfId="7037"/>
    <cellStyle name="Normalny 5 4 3 3 3" xfId="3528"/>
    <cellStyle name="Normalny 5 4 3 3 3 2" xfId="8255"/>
    <cellStyle name="Normalny 5 4 3 3 4" xfId="4673"/>
    <cellStyle name="Normalny 5 4 3 3 4 2" xfId="9400"/>
    <cellStyle name="Normalny 5 4 3 3 5" xfId="5892"/>
    <cellStyle name="Normalny 5 4 3 4" xfId="1545"/>
    <cellStyle name="Normalny 5 4 3 4 2" xfId="6274"/>
    <cellStyle name="Normalny 5 4 3 5" xfId="2765"/>
    <cellStyle name="Normalny 5 4 3 5 2" xfId="7492"/>
    <cellStyle name="Normalny 5 4 3 6" xfId="3910"/>
    <cellStyle name="Normalny 5 4 3 6 2" xfId="8637"/>
    <cellStyle name="Normalny 5 4 3 7" xfId="5129"/>
    <cellStyle name="Normalny 5 4 4" xfId="528"/>
    <cellStyle name="Normalny 5 4 4 2" xfId="1673"/>
    <cellStyle name="Normalny 5 4 4 2 2" xfId="6402"/>
    <cellStyle name="Normalny 5 4 4 3" xfId="2893"/>
    <cellStyle name="Normalny 5 4 4 3 2" xfId="7620"/>
    <cellStyle name="Normalny 5 4 4 4" xfId="4038"/>
    <cellStyle name="Normalny 5 4 4 4 2" xfId="8765"/>
    <cellStyle name="Normalny 5 4 4 5" xfId="5257"/>
    <cellStyle name="Normalny 5 4 5" xfId="909"/>
    <cellStyle name="Normalny 5 4 5 2" xfId="2054"/>
    <cellStyle name="Normalny 5 4 5 2 2" xfId="6783"/>
    <cellStyle name="Normalny 5 4 5 3" xfId="3274"/>
    <cellStyle name="Normalny 5 4 5 3 2" xfId="8001"/>
    <cellStyle name="Normalny 5 4 5 4" xfId="4419"/>
    <cellStyle name="Normalny 5 4 5 4 2" xfId="9146"/>
    <cellStyle name="Normalny 5 4 5 5" xfId="5638"/>
    <cellStyle name="Normalny 5 4 6" xfId="1291"/>
    <cellStyle name="Normalny 5 4 6 2" xfId="6020"/>
    <cellStyle name="Normalny 5 4 7" xfId="2511"/>
    <cellStyle name="Normalny 5 4 7 2" xfId="7238"/>
    <cellStyle name="Normalny 5 4 8" xfId="3656"/>
    <cellStyle name="Normalny 5 4 8 2" xfId="8383"/>
    <cellStyle name="Normalny 5 4 9" xfId="4875"/>
    <cellStyle name="Normalny 5 5" xfId="143"/>
    <cellStyle name="Normalny 5 6" xfId="189"/>
    <cellStyle name="Normalny 5 6 2" xfId="572"/>
    <cellStyle name="Normalny 5 6 2 2" xfId="1717"/>
    <cellStyle name="Normalny 5 6 2 2 2" xfId="6446"/>
    <cellStyle name="Normalny 5 6 2 3" xfId="2937"/>
    <cellStyle name="Normalny 5 6 2 3 2" xfId="7664"/>
    <cellStyle name="Normalny 5 6 2 4" xfId="4082"/>
    <cellStyle name="Normalny 5 6 2 4 2" xfId="8809"/>
    <cellStyle name="Normalny 5 6 2 5" xfId="5301"/>
    <cellStyle name="Normalny 5 6 3" xfId="953"/>
    <cellStyle name="Normalny 5 6 3 2" xfId="2098"/>
    <cellStyle name="Normalny 5 6 3 2 2" xfId="6827"/>
    <cellStyle name="Normalny 5 6 3 3" xfId="3318"/>
    <cellStyle name="Normalny 5 6 3 3 2" xfId="8045"/>
    <cellStyle name="Normalny 5 6 3 4" xfId="4463"/>
    <cellStyle name="Normalny 5 6 3 4 2" xfId="9190"/>
    <cellStyle name="Normalny 5 6 3 5" xfId="5682"/>
    <cellStyle name="Normalny 5 6 4" xfId="1335"/>
    <cellStyle name="Normalny 5 6 4 2" xfId="6064"/>
    <cellStyle name="Normalny 5 6 5" xfId="2555"/>
    <cellStyle name="Normalny 5 6 5 2" xfId="7282"/>
    <cellStyle name="Normalny 5 6 6" xfId="3700"/>
    <cellStyle name="Normalny 5 6 6 2" xfId="8427"/>
    <cellStyle name="Normalny 5 6 7" xfId="4919"/>
    <cellStyle name="Normalny 5 7" xfId="317"/>
    <cellStyle name="Normalny 5 7 2" xfId="699"/>
    <cellStyle name="Normalny 5 7 2 2" xfId="1844"/>
    <cellStyle name="Normalny 5 7 2 2 2" xfId="6573"/>
    <cellStyle name="Normalny 5 7 2 3" xfId="3064"/>
    <cellStyle name="Normalny 5 7 2 3 2" xfId="7791"/>
    <cellStyle name="Normalny 5 7 2 4" xfId="4209"/>
    <cellStyle name="Normalny 5 7 2 4 2" xfId="8936"/>
    <cellStyle name="Normalny 5 7 2 5" xfId="5428"/>
    <cellStyle name="Normalny 5 7 3" xfId="1080"/>
    <cellStyle name="Normalny 5 7 3 2" xfId="2225"/>
    <cellStyle name="Normalny 5 7 3 2 2" xfId="6954"/>
    <cellStyle name="Normalny 5 7 3 3" xfId="3445"/>
    <cellStyle name="Normalny 5 7 3 3 2" xfId="8172"/>
    <cellStyle name="Normalny 5 7 3 4" xfId="4590"/>
    <cellStyle name="Normalny 5 7 3 4 2" xfId="9317"/>
    <cellStyle name="Normalny 5 7 3 5" xfId="5809"/>
    <cellStyle name="Normalny 5 7 4" xfId="1462"/>
    <cellStyle name="Normalny 5 7 4 2" xfId="6191"/>
    <cellStyle name="Normalny 5 7 5" xfId="2682"/>
    <cellStyle name="Normalny 5 7 5 2" xfId="7409"/>
    <cellStyle name="Normalny 5 7 6" xfId="3827"/>
    <cellStyle name="Normalny 5 7 6 2" xfId="8554"/>
    <cellStyle name="Normalny 5 7 7" xfId="5046"/>
    <cellStyle name="Normalny 5 8" xfId="445"/>
    <cellStyle name="Normalny 5 8 2" xfId="1590"/>
    <cellStyle name="Normalny 5 8 2 2" xfId="6319"/>
    <cellStyle name="Normalny 5 8 3" xfId="2810"/>
    <cellStyle name="Normalny 5 8 3 2" xfId="7537"/>
    <cellStyle name="Normalny 5 8 4" xfId="3955"/>
    <cellStyle name="Normalny 5 8 4 2" xfId="8682"/>
    <cellStyle name="Normalny 5 8 5" xfId="5174"/>
    <cellStyle name="Normalny 5 9" xfId="826"/>
    <cellStyle name="Normalny 5 9 2" xfId="1971"/>
    <cellStyle name="Normalny 5 9 2 2" xfId="6700"/>
    <cellStyle name="Normalny 5 9 3" xfId="3191"/>
    <cellStyle name="Normalny 5 9 3 2" xfId="7918"/>
    <cellStyle name="Normalny 5 9 4" xfId="4336"/>
    <cellStyle name="Normalny 5 9 4 2" xfId="9063"/>
    <cellStyle name="Normalny 5 9 5" xfId="5555"/>
    <cellStyle name="Normalny 6" xfId="144"/>
    <cellStyle name="Normalny 6 10" xfId="4876"/>
    <cellStyle name="Normalny 6 2" xfId="145"/>
    <cellStyle name="Normalny 6 3" xfId="273"/>
    <cellStyle name="Normalny 6 3 2" xfId="656"/>
    <cellStyle name="Normalny 6 3 2 2" xfId="1801"/>
    <cellStyle name="Normalny 6 3 2 2 2" xfId="6530"/>
    <cellStyle name="Normalny 6 3 2 3" xfId="3021"/>
    <cellStyle name="Normalny 6 3 2 3 2" xfId="7748"/>
    <cellStyle name="Normalny 6 3 2 4" xfId="4166"/>
    <cellStyle name="Normalny 6 3 2 4 2" xfId="8893"/>
    <cellStyle name="Normalny 6 3 2 5" xfId="5385"/>
    <cellStyle name="Normalny 6 3 3" xfId="1037"/>
    <cellStyle name="Normalny 6 3 3 2" xfId="2182"/>
    <cellStyle name="Normalny 6 3 3 2 2" xfId="6911"/>
    <cellStyle name="Normalny 6 3 3 3" xfId="3402"/>
    <cellStyle name="Normalny 6 3 3 3 2" xfId="8129"/>
    <cellStyle name="Normalny 6 3 3 4" xfId="4547"/>
    <cellStyle name="Normalny 6 3 3 4 2" xfId="9274"/>
    <cellStyle name="Normalny 6 3 3 5" xfId="5766"/>
    <cellStyle name="Normalny 6 3 4" xfId="1419"/>
    <cellStyle name="Normalny 6 3 4 2" xfId="6148"/>
    <cellStyle name="Normalny 6 3 5" xfId="2639"/>
    <cellStyle name="Normalny 6 3 5 2" xfId="7366"/>
    <cellStyle name="Normalny 6 3 6" xfId="3784"/>
    <cellStyle name="Normalny 6 3 6 2" xfId="8511"/>
    <cellStyle name="Normalny 6 3 7" xfId="5003"/>
    <cellStyle name="Normalny 6 4" xfId="401"/>
    <cellStyle name="Normalny 6 4 2" xfId="783"/>
    <cellStyle name="Normalny 6 4 2 2" xfId="1928"/>
    <cellStyle name="Normalny 6 4 2 2 2" xfId="6657"/>
    <cellStyle name="Normalny 6 4 2 3" xfId="3148"/>
    <cellStyle name="Normalny 6 4 2 3 2" xfId="7875"/>
    <cellStyle name="Normalny 6 4 2 4" xfId="4293"/>
    <cellStyle name="Normalny 6 4 2 4 2" xfId="9020"/>
    <cellStyle name="Normalny 6 4 2 5" xfId="5512"/>
    <cellStyle name="Normalny 6 4 3" xfId="1164"/>
    <cellStyle name="Normalny 6 4 3 2" xfId="2309"/>
    <cellStyle name="Normalny 6 4 3 2 2" xfId="7038"/>
    <cellStyle name="Normalny 6 4 3 3" xfId="3529"/>
    <cellStyle name="Normalny 6 4 3 3 2" xfId="8256"/>
    <cellStyle name="Normalny 6 4 3 4" xfId="4674"/>
    <cellStyle name="Normalny 6 4 3 4 2" xfId="9401"/>
    <cellStyle name="Normalny 6 4 3 5" xfId="5893"/>
    <cellStyle name="Normalny 6 4 4" xfId="1546"/>
    <cellStyle name="Normalny 6 4 4 2" xfId="6275"/>
    <cellStyle name="Normalny 6 4 5" xfId="2766"/>
    <cellStyle name="Normalny 6 4 5 2" xfId="7493"/>
    <cellStyle name="Normalny 6 4 6" xfId="3911"/>
    <cellStyle name="Normalny 6 4 6 2" xfId="8638"/>
    <cellStyle name="Normalny 6 4 7" xfId="5130"/>
    <cellStyle name="Normalny 6 5" xfId="529"/>
    <cellStyle name="Normalny 6 5 2" xfId="1674"/>
    <cellStyle name="Normalny 6 5 2 2" xfId="6403"/>
    <cellStyle name="Normalny 6 5 3" xfId="2894"/>
    <cellStyle name="Normalny 6 5 3 2" xfId="7621"/>
    <cellStyle name="Normalny 6 5 4" xfId="4039"/>
    <cellStyle name="Normalny 6 5 4 2" xfId="8766"/>
    <cellStyle name="Normalny 6 5 5" xfId="5258"/>
    <cellStyle name="Normalny 6 6" xfId="910"/>
    <cellStyle name="Normalny 6 6 2" xfId="2055"/>
    <cellStyle name="Normalny 6 6 2 2" xfId="6784"/>
    <cellStyle name="Normalny 6 6 3" xfId="3275"/>
    <cellStyle name="Normalny 6 6 3 2" xfId="8002"/>
    <cellStyle name="Normalny 6 6 4" xfId="4420"/>
    <cellStyle name="Normalny 6 6 4 2" xfId="9147"/>
    <cellStyle name="Normalny 6 6 5" xfId="5639"/>
    <cellStyle name="Normalny 6 7" xfId="1292"/>
    <cellStyle name="Normalny 6 7 2" xfId="6021"/>
    <cellStyle name="Normalny 6 8" xfId="2512"/>
    <cellStyle name="Normalny 6 8 2" xfId="7239"/>
    <cellStyle name="Normalny 6 9" xfId="3657"/>
    <cellStyle name="Normalny 6 9 2" xfId="8384"/>
    <cellStyle name="Normalny 7" xfId="147"/>
    <cellStyle name="Normalny 7 2" xfId="275"/>
    <cellStyle name="Normalny 7 2 2" xfId="658"/>
    <cellStyle name="Normalny 7 2 2 2" xfId="1803"/>
    <cellStyle name="Normalny 7 2 2 2 2" xfId="6532"/>
    <cellStyle name="Normalny 7 2 2 3" xfId="3023"/>
    <cellStyle name="Normalny 7 2 2 3 2" xfId="7750"/>
    <cellStyle name="Normalny 7 2 2 4" xfId="4168"/>
    <cellStyle name="Normalny 7 2 2 4 2" xfId="8895"/>
    <cellStyle name="Normalny 7 2 2 5" xfId="5387"/>
    <cellStyle name="Normalny 7 2 3" xfId="1039"/>
    <cellStyle name="Normalny 7 2 3 2" xfId="2184"/>
    <cellStyle name="Normalny 7 2 3 2 2" xfId="6913"/>
    <cellStyle name="Normalny 7 2 3 3" xfId="3404"/>
    <cellStyle name="Normalny 7 2 3 3 2" xfId="8131"/>
    <cellStyle name="Normalny 7 2 3 4" xfId="4549"/>
    <cellStyle name="Normalny 7 2 3 4 2" xfId="9276"/>
    <cellStyle name="Normalny 7 2 3 5" xfId="5768"/>
    <cellStyle name="Normalny 7 2 4" xfId="1421"/>
    <cellStyle name="Normalny 7 2 4 2" xfId="6150"/>
    <cellStyle name="Normalny 7 2 5" xfId="2641"/>
    <cellStyle name="Normalny 7 2 5 2" xfId="7368"/>
    <cellStyle name="Normalny 7 2 6" xfId="3786"/>
    <cellStyle name="Normalny 7 2 6 2" xfId="8513"/>
    <cellStyle name="Normalny 7 2 7" xfId="5005"/>
    <cellStyle name="Normalny 7 3" xfId="403"/>
    <cellStyle name="Normalny 7 3 2" xfId="785"/>
    <cellStyle name="Normalny 7 3 2 2" xfId="1930"/>
    <cellStyle name="Normalny 7 3 2 2 2" xfId="6659"/>
    <cellStyle name="Normalny 7 3 2 3" xfId="3150"/>
    <cellStyle name="Normalny 7 3 2 3 2" xfId="7877"/>
    <cellStyle name="Normalny 7 3 2 4" xfId="4295"/>
    <cellStyle name="Normalny 7 3 2 4 2" xfId="9022"/>
    <cellStyle name="Normalny 7 3 2 5" xfId="5514"/>
    <cellStyle name="Normalny 7 3 3" xfId="1166"/>
    <cellStyle name="Normalny 7 3 3 2" xfId="2311"/>
    <cellStyle name="Normalny 7 3 3 2 2" xfId="7040"/>
    <cellStyle name="Normalny 7 3 3 3" xfId="3531"/>
    <cellStyle name="Normalny 7 3 3 3 2" xfId="8258"/>
    <cellStyle name="Normalny 7 3 3 4" xfId="4676"/>
    <cellStyle name="Normalny 7 3 3 4 2" xfId="9403"/>
    <cellStyle name="Normalny 7 3 3 5" xfId="5895"/>
    <cellStyle name="Normalny 7 3 4" xfId="1548"/>
    <cellStyle name="Normalny 7 3 4 2" xfId="6277"/>
    <cellStyle name="Normalny 7 3 5" xfId="2768"/>
    <cellStyle name="Normalny 7 3 5 2" xfId="7495"/>
    <cellStyle name="Normalny 7 3 6" xfId="3913"/>
    <cellStyle name="Normalny 7 3 6 2" xfId="8640"/>
    <cellStyle name="Normalny 7 3 7" xfId="5132"/>
    <cellStyle name="Normalny 7 4" xfId="531"/>
    <cellStyle name="Normalny 7 4 2" xfId="1676"/>
    <cellStyle name="Normalny 7 4 2 2" xfId="6405"/>
    <cellStyle name="Normalny 7 4 3" xfId="2896"/>
    <cellStyle name="Normalny 7 4 3 2" xfId="7623"/>
    <cellStyle name="Normalny 7 4 4" xfId="4041"/>
    <cellStyle name="Normalny 7 4 4 2" xfId="8768"/>
    <cellStyle name="Normalny 7 4 5" xfId="5260"/>
    <cellStyle name="Normalny 7 5" xfId="912"/>
    <cellStyle name="Normalny 7 5 2" xfId="2057"/>
    <cellStyle name="Normalny 7 5 2 2" xfId="6786"/>
    <cellStyle name="Normalny 7 5 3" xfId="3277"/>
    <cellStyle name="Normalny 7 5 3 2" xfId="8004"/>
    <cellStyle name="Normalny 7 5 4" xfId="4422"/>
    <cellStyle name="Normalny 7 5 4 2" xfId="9149"/>
    <cellStyle name="Normalny 7 5 5" xfId="5641"/>
    <cellStyle name="Normalny 7 6" xfId="1294"/>
    <cellStyle name="Normalny 7 6 2" xfId="6023"/>
    <cellStyle name="Normalny 7 7" xfId="2514"/>
    <cellStyle name="Normalny 7 7 2" xfId="7241"/>
    <cellStyle name="Normalny 7 8" xfId="3659"/>
    <cellStyle name="Normalny 7 8 2" xfId="8386"/>
    <cellStyle name="Normalny 7 9" xfId="4878"/>
    <cellStyle name="Normalny_bilans_przekształceń" xfId="7"/>
    <cellStyle name="Normalny_Pakiet informacyjny 2.2" xfId="8"/>
    <cellStyle name="Procentowy" xfId="9" builtinId="5"/>
    <cellStyle name="Procentowy 2" xfId="11"/>
    <cellStyle name="Procentowy 2 2" xfId="16"/>
    <cellStyle name="Procentowy 3" xfId="23"/>
    <cellStyle name="Procentowy 3 2" xfId="45"/>
    <cellStyle name="Procentowy 4" xfId="59"/>
    <cellStyle name="Procentowy 4 2" xfId="2388"/>
    <cellStyle name="Procentowy 5" xfId="238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externalLink" Target="externalLinks/externalLink12.xml"/><Relationship Id="rId50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externalLink" Target="externalLinks/externalLink6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externalLink" Target="externalLinks/externalLink10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49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9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48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fal\Ustawienia%20lokalne\Temporary%20Internet%20Files\OLK19\ZAT%20Pakiet%20konsolidacyjny%2006%202006%202007%2011%2008%20N18B%20do%20uzupenienia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e_53\Desktop\Bieg&#322;y_2019\Nota%20SF%20MSSF%20Rezerwy%20-szblon_INIS_VT_SI_FWC_SL_SARE_CB_JU%20(002)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newe\OneDrive\Pulpit\Rezerwy%20-4Q2024_DG_JU_SL_SI_INIS_FWC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Skupien\AppData\Local\Microsoft\Windows\INetCache\Content.Outlook\BTOTK6Q8\GK%20SF%20MSSF%2031.12.2023_AL_JB_MK_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arycki\Ustawienia%20lokalne\Temporary%20Internet%20Files\Content.Outlook\NZDZ161T\HL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ED9E53\ZAT%20Pakiet%20konsolidacyjny%2006%202006%202007%2011%2008%20N18B%20do%20uzupenieni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barycki\Ustawienia%20lokalne\Temporary%20Internet%20Files\Content.Outlook\NZDZ161T\Noty%20do%20konsolidacji\ZAT%20Pakiet%20konsolidacyjny%2006%202006%202007%2011%2008%20N18B%20do%20uzupenien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.pkfconsult.pl/Documents%20and%20Settings/Rafal/Ustawienia%20lokalne/Temporary%20Internet%20Files/OLK19/ZAT%20Pakiet%20konsolidacyjny%2006%202006%202007%2011%2008%20N18B%20do%20uzupenienia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.Barton\AppData\Local\Microsoft\Windows\INetCache\Content.Outlook\66PE8U3Q\GK%20SF%20MSSF%2031.12.202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.Skupien\Desktop\Nota%20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e_60\Desktop\Sprawozdania,%20Raporty\Sprawozdania%202018\IV%20kwarta&#322;\KONSOLIDACJA\Kopia%20Kopia%20GK%20SF%20MSSF%2031.12.2018v2%20(003)%20(003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re_53\AppData\Local\Microsoft\Windows\INetCache\Content.Outlook\TKJJ88D9\Kopia%20GK%20SF%20MSSF%2031%2012_RZIS%20por_28_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55">
          <cell r="BB55" t="str">
            <v>30.06.2006</v>
          </cell>
        </row>
        <row r="56">
          <cell r="BB56" t="str">
            <v>31.12.2005</v>
          </cell>
        </row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dsumowanie"/>
      <sheetName val="SARE"/>
      <sheetName val="INIS"/>
      <sheetName val="VT"/>
      <sheetName val="JU"/>
      <sheetName val="SI"/>
      <sheetName val="FWC"/>
      <sheetName val="SL"/>
      <sheetName val="CB"/>
    </sheetNames>
    <sheetDataSet>
      <sheetData sheetId="0"/>
      <sheetData sheetId="1">
        <row r="5">
          <cell r="B5">
            <v>0</v>
          </cell>
        </row>
        <row r="6">
          <cell r="B6">
            <v>0</v>
          </cell>
        </row>
      </sheetData>
      <sheetData sheetId="2">
        <row r="5">
          <cell r="B5">
            <v>0</v>
          </cell>
        </row>
        <row r="6">
          <cell r="B6">
            <v>0</v>
          </cell>
        </row>
      </sheetData>
      <sheetData sheetId="3">
        <row r="5">
          <cell r="B5">
            <v>0</v>
          </cell>
        </row>
        <row r="6">
          <cell r="B6">
            <v>0</v>
          </cell>
        </row>
      </sheetData>
      <sheetData sheetId="4">
        <row r="5">
          <cell r="B5">
            <v>0</v>
          </cell>
        </row>
        <row r="6">
          <cell r="B6">
            <v>0</v>
          </cell>
        </row>
      </sheetData>
      <sheetData sheetId="5">
        <row r="5">
          <cell r="B5">
            <v>0</v>
          </cell>
        </row>
        <row r="6">
          <cell r="B6">
            <v>0</v>
          </cell>
        </row>
      </sheetData>
      <sheetData sheetId="6">
        <row r="5">
          <cell r="B5">
            <v>0</v>
          </cell>
        </row>
        <row r="6">
          <cell r="B6">
            <v>0</v>
          </cell>
        </row>
      </sheetData>
      <sheetData sheetId="7">
        <row r="5">
          <cell r="B5">
            <v>0</v>
          </cell>
        </row>
        <row r="6">
          <cell r="B6">
            <v>0</v>
          </cell>
        </row>
      </sheetData>
      <sheetData sheetId="8">
        <row r="5">
          <cell r="B5">
            <v>0</v>
          </cell>
        </row>
        <row r="6">
          <cell r="B6">
            <v>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"/>
      <sheetName val="Digitree"/>
      <sheetName val="INIS"/>
      <sheetName val="JU"/>
      <sheetName val="Salelifter"/>
      <sheetName val="Sales Intelligence"/>
      <sheetName val="FWC"/>
    </sheetNames>
    <sheetDataSet>
      <sheetData sheetId="0" refreshError="1"/>
      <sheetData sheetId="1">
        <row r="7">
          <cell r="B7">
            <v>329528</v>
          </cell>
        </row>
        <row r="8">
          <cell r="B8">
            <v>0</v>
          </cell>
        </row>
      </sheetData>
      <sheetData sheetId="2">
        <row r="7">
          <cell r="B7">
            <v>122026</v>
          </cell>
        </row>
        <row r="8">
          <cell r="B8">
            <v>40100</v>
          </cell>
        </row>
      </sheetData>
      <sheetData sheetId="3">
        <row r="7">
          <cell r="B7">
            <v>52526</v>
          </cell>
        </row>
        <row r="8">
          <cell r="B8">
            <v>69402</v>
          </cell>
        </row>
      </sheetData>
      <sheetData sheetId="4">
        <row r="7">
          <cell r="B7">
            <v>27937</v>
          </cell>
        </row>
        <row r="8">
          <cell r="B8">
            <v>12702</v>
          </cell>
        </row>
      </sheetData>
      <sheetData sheetId="5">
        <row r="7">
          <cell r="B7">
            <v>61519</v>
          </cell>
        </row>
        <row r="8">
          <cell r="B8">
            <v>0</v>
          </cell>
        </row>
      </sheetData>
      <sheetData sheetId="6">
        <row r="7">
          <cell r="B7">
            <v>38780</v>
          </cell>
        </row>
        <row r="8">
          <cell r="B8">
            <v>0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Zysk na 1 akcję"/>
      <sheetName val="NOTA 9 -Rzeczowe aktywa trwałe"/>
      <sheetName val="NOTA 10 -Wartości niematerialne"/>
      <sheetName val="NOTA 11 - PRAWO DO UŻYTKOWANIA"/>
      <sheetName val="NOTA 12 - Wartość firmy"/>
      <sheetName val="NOTA 13,14 - Udziały,poz.akt"/>
      <sheetName val="NOTA 15 -Akt. fin."/>
      <sheetName val="NOTA 16,17 - Należności"/>
      <sheetName val="NOTA 17a - RMK"/>
      <sheetName val="NOTA 18 - Środki pieniężne"/>
      <sheetName val="NOTA  19,20,21- Kapitały"/>
      <sheetName val="NOTA 22 Kredyty i pożyczki"/>
      <sheetName val="NOTA 23 Zobowiązania finansowe"/>
      <sheetName val="NOTA 24,25 - Zob. hand i pozost"/>
      <sheetName val="NOTA 26 - RMP"/>
      <sheetName val="NOTA 27,28 - Rezerwy"/>
      <sheetName val="NOTA 29 - Zarządzanie ryzykiem"/>
      <sheetName val="NOTA 30 - Wpływ COVID-19"/>
      <sheetName val="NOTA 32 - Zarządzanie kapitałem"/>
      <sheetName val="NOTA 33 - Podmioty powiązane"/>
      <sheetName val="NOTA 34- Wynagrodzenie kadry "/>
      <sheetName val="NOTA 35 - Sruktura zatrudnienia"/>
      <sheetName val="NOTA 39 - Program opcji"/>
      <sheetName val="NOTA 40 - Wynagrodzenie BR"/>
      <sheetName val="NOTA 41 - Objasnienia do RPP"/>
      <sheetName val="Arkusz1"/>
    </sheetNames>
    <sheetDataSet>
      <sheetData sheetId="0">
        <row r="7">
          <cell r="B7" t="str">
            <v>01.01.2023-31.12.2023</v>
          </cell>
        </row>
        <row r="12">
          <cell r="B12" t="str">
            <v>01.01.2022-31.12.2022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62">
          <cell r="BB62" t="str">
            <v xml:space="preserve"> na dzień 01.01.2006 roku</v>
          </cell>
        </row>
        <row r="63">
          <cell r="BB63" t="str">
            <v xml:space="preserve"> na dzień 30.06.2006 roku</v>
          </cell>
        </row>
        <row r="68">
          <cell r="BB68" t="str">
            <v xml:space="preserve"> na dzień 01.01.2005 roku</v>
          </cell>
        </row>
        <row r="72">
          <cell r="BB72" t="str">
            <v xml:space="preserve"> na dzień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A"/>
      <sheetName val="N11B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>
        <row r="58">
          <cell r="BB58" t="str">
            <v>od 01.01 do 30.06.2006</v>
          </cell>
        </row>
        <row r="59">
          <cell r="BB59" t="str">
            <v>od 01.01 do 30.06.2005</v>
          </cell>
        </row>
        <row r="60">
          <cell r="BB60" t="str">
            <v>od 01.01 do 31.12.2005</v>
          </cell>
        </row>
        <row r="67">
          <cell r="BB67" t="str">
            <v xml:space="preserve"> w okresie od 01.01 do 30.06.2006 roku</v>
          </cell>
        </row>
        <row r="74">
          <cell r="BB74" t="str">
            <v xml:space="preserve"> w okresie od 01.01 do 31.12.2005 roku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"/>
      <sheetName val="Wykaz jednostek"/>
      <sheetName val="SF"/>
      <sheetName val="ZZwK GK"/>
      <sheetName val="ZZwK Sp"/>
      <sheetName val="ZZwK 2"/>
      <sheetName val="N01A"/>
      <sheetName val="N01B"/>
      <sheetName val="N02"/>
      <sheetName val="N03"/>
      <sheetName val="N04"/>
      <sheetName val="N05"/>
      <sheetName val="N06A"/>
      <sheetName val="N06B"/>
      <sheetName val="N07"/>
      <sheetName val="N08"/>
      <sheetName val="N09"/>
      <sheetName val="N10"/>
      <sheetName val="N11B"/>
      <sheetName val="N11A"/>
      <sheetName val="N11C"/>
      <sheetName val="N11D"/>
      <sheetName val="N12"/>
      <sheetName val="N13"/>
      <sheetName val="N14"/>
      <sheetName val="N15"/>
      <sheetName val="N16"/>
      <sheetName val="N17"/>
      <sheetName val="N18A"/>
      <sheetName val="N18B"/>
      <sheetName val="N19"/>
      <sheetName val="N20"/>
      <sheetName val="N21"/>
      <sheetName val="N22"/>
      <sheetName val="N23"/>
      <sheetName val="WK"/>
      <sheetName val="Wybrane dane"/>
      <sheetName val="1 Należności"/>
      <sheetName val="2 Zobowiązania"/>
      <sheetName val="3 Pożyczki udzielone"/>
      <sheetName val="4 Zob finansowe"/>
      <sheetName val="5 Sprzedaż"/>
      <sheetName val="6 Zakup"/>
      <sheetName val="7 Dz finansowa"/>
      <sheetName val="8 ŚT sprzedający"/>
      <sheetName val="9 ŚT kupujący"/>
      <sheetName val="10 Wykaz AF"/>
      <sheetName val="11 Kapitał"/>
      <sheetName val="12 Warunkowe"/>
    </sheetNames>
    <sheetDataSet>
      <sheetData sheetId="0" refreshError="1">
        <row r="96">
          <cell r="BB96" t="str">
            <v>PLN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Zysk na 1 akcję"/>
      <sheetName val="NOTA 9 -Rzeczowe aktywa trwałe"/>
      <sheetName val="NOTA 10 -Wartości niematerialne"/>
      <sheetName val="NOTA 11 - PRAWO DO UŻYTKOWANIA"/>
      <sheetName val="NOTA 12 - Wartość firmy"/>
      <sheetName val="NOTA 13,14 - Udziały,poz.akt"/>
      <sheetName val="NOTA 15 -Akt. fin."/>
      <sheetName val="NOTA 16,17 - Należności"/>
      <sheetName val="NOTA 17a - RMK"/>
      <sheetName val="NOTA 18 - Środki pieniężne"/>
      <sheetName val="NOTA  19,20,21- Kapitały"/>
      <sheetName val="NOTA 22 Kredyty i pożyczki"/>
      <sheetName val="NOTA 23 Zobowiązania finansowe"/>
      <sheetName val="NOTA 24,25 - Zob. hand i pozost"/>
      <sheetName val="NOTA 26 - RMP"/>
      <sheetName val="NOTA 27,28 - Rezerwy"/>
      <sheetName val="NOTA 29 - Zarządzanie ryzykiem"/>
      <sheetName val="NOTA 30 - Wpływ COVID-19"/>
      <sheetName val="NOTA 32 - Zarządzanie kapitałem"/>
      <sheetName val="NOTA 33 - Podmioty powiązane"/>
      <sheetName val="NOTA 34- Wynagrodzenie kadry "/>
      <sheetName val="NOTA 35 - Sruktura zatrudnienia"/>
      <sheetName val="NOTA 39 - Program opcji"/>
      <sheetName val="NOTA 40 - Wynagrodzenie BR"/>
      <sheetName val="NOTA 41 - Objasnienia do RPP"/>
      <sheetName val="Arkusz1"/>
    </sheetNames>
    <sheetDataSet>
      <sheetData sheetId="0"/>
      <sheetData sheetId="1"/>
      <sheetData sheetId="2">
        <row r="3">
          <cell r="D3">
            <v>89545649</v>
          </cell>
        </row>
        <row r="22">
          <cell r="D22">
            <v>15536</v>
          </cell>
          <cell r="E22">
            <v>65401</v>
          </cell>
        </row>
        <row r="23">
          <cell r="D23">
            <v>503928</v>
          </cell>
          <cell r="E23">
            <v>325927</v>
          </cell>
        </row>
        <row r="24">
          <cell r="E24">
            <v>0</v>
          </cell>
        </row>
        <row r="26">
          <cell r="D26">
            <v>-578181</v>
          </cell>
          <cell r="E26">
            <v>379450</v>
          </cell>
        </row>
        <row r="27">
          <cell r="D27">
            <v>197710</v>
          </cell>
          <cell r="E27">
            <v>100302</v>
          </cell>
        </row>
        <row r="33">
          <cell r="D33">
            <v>40877</v>
          </cell>
          <cell r="E33">
            <v>83329</v>
          </cell>
        </row>
        <row r="34">
          <cell r="D34">
            <v>-816768</v>
          </cell>
          <cell r="E34">
            <v>195819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Zysk na 1 akcję"/>
      <sheetName val="NOTA 9 -Rzeczowe aktywa trwałe"/>
      <sheetName val="NOTA 10 -Wartości niematerialne"/>
      <sheetName val="NOTA 11 - PRAWO DO UŻYTKOWANIA"/>
      <sheetName val="NOTA 12 - Wartość firmy"/>
      <sheetName val="NOTA 13,14 - Udziały,poz.akt"/>
      <sheetName val="NOTA 15 -Akt. fin."/>
      <sheetName val="NOTA 16,17 - Należności"/>
      <sheetName val="NOTA 17a - RMK"/>
      <sheetName val="NOTA 18 - Środki pieniężne"/>
      <sheetName val="NOTA  19,20,21- Kapitały"/>
      <sheetName val="NOTA 22 Kredyty i pożyczki"/>
      <sheetName val="NOTA 23 Zobowiązania finansowe"/>
      <sheetName val="NOTA 24,25 - Zob. hand i pozost"/>
      <sheetName val="NOTA 26 - RMP"/>
      <sheetName val="NOTA 27,28 - Rezerwy"/>
      <sheetName val="NOTA 29 - Zarządzanie ryzykiem"/>
      <sheetName val="NOTA 30 - Wpływ COVID-19"/>
      <sheetName val="NOTA 32 - Zarządzanie kapitałem"/>
      <sheetName val="NOTA 33 - Podmioty powiązane"/>
      <sheetName val="NOTA 34- Wynagrodzenie kadry "/>
      <sheetName val="NOTA 35 - Sruktura zatrudnienia"/>
      <sheetName val="NOTA 39 - Program opcji"/>
      <sheetName val="NOTA 40 - Wynagrodzenie BR"/>
      <sheetName val="NOTA 41 - Objasnienia do RPP"/>
      <sheetName val="Arkusz1"/>
    </sheetNames>
    <sheetDataSet>
      <sheetData sheetId="0" refreshError="1"/>
      <sheetData sheetId="1" refreshError="1"/>
      <sheetData sheetId="2">
        <row r="26">
          <cell r="D26">
            <v>-4646258</v>
          </cell>
        </row>
        <row r="27">
          <cell r="D27">
            <v>244068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5">
          <cell r="D5">
            <v>18879368</v>
          </cell>
          <cell r="E5">
            <v>14712781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ne podstawowe"/>
      <sheetName val="wybrane dane finansowe"/>
      <sheetName val="RZiS"/>
      <sheetName val="Skr. spr. z cał. dochodów"/>
      <sheetName val="Aktywa"/>
      <sheetName val="Pasywa"/>
      <sheetName val="ZZwK"/>
      <sheetName val="RPP"/>
      <sheetName val="NOTA 1,2 - Przychody i segmenty"/>
      <sheetName val="NOTA 3 - Koszty rodzajowe"/>
      <sheetName val="NOTA 4 - PPO i PKO"/>
      <sheetName val="NOTA 5 - PF i KF"/>
      <sheetName val="NOTA 6 - Podatek "/>
      <sheetName val="NOTA 7 - Działalność zaniechana"/>
      <sheetName val="NOTA 8,9 - Zysk na 1 akcję"/>
      <sheetName val="NOTA 10,11 -Poz.dochody całko."/>
      <sheetName val="NOTA 12 - Wartość godziwa"/>
      <sheetName val="NOTA 13 -Rzeczowe aktywa trwałe"/>
      <sheetName val="NOTA 14 -Wartości niematerialne"/>
      <sheetName val="NOTA 15 - Wartość firmy"/>
      <sheetName val="NOTA 16 - Nieruchomości inwest"/>
      <sheetName val="NOTA 17 - Inwest. jedn. stow."/>
      <sheetName val="NOTA 18,19  Pozost. akt.trw"/>
      <sheetName val="NOTA 20,21,22 -Akt. fin."/>
      <sheetName val="NOTA 23 - Zapasy"/>
      <sheetName val="NOTA 24 - Umowy długoterminowe"/>
      <sheetName val="NOTA 25,26 - Należności"/>
      <sheetName val="NOTA 27 - RMK"/>
      <sheetName val="NOTA 28 - Środki pieniężne"/>
      <sheetName val="NOTA  29,30,31,32- Kapitały"/>
      <sheetName val="NOTA 33 Kredyty i pożyczki"/>
      <sheetName val="NOTA 34 Zobowiązania finansowe"/>
      <sheetName val="NOTA 35 - Zob. długoterm."/>
      <sheetName val="NOTA 36,37 - Zob. hand i pozost"/>
      <sheetName val="NOTA 38,39 - ZFŚS, Zob. warunko"/>
      <sheetName val="NOTA 40 - Leasing"/>
      <sheetName val="NOTA 41 - RMP"/>
      <sheetName val="NOTA 42,43 - Rezerwy"/>
      <sheetName val="NOTA 44 - Zarządzanie ryzykiem"/>
      <sheetName val="NOTA 45 - Instrumenty finansowe"/>
      <sheetName val="NOTA 46 - Zarządzanie kapitałem"/>
      <sheetName val="NOTA 47 Świadczenia pracownicze"/>
      <sheetName val="NOTA 48 - Podmioty powiązane"/>
      <sheetName val="NOTA 49- Wynagrodzenie kadry "/>
      <sheetName val="NOTA 50 - Sruktura zatrudnienia"/>
      <sheetName val="NOTA 52 - Aktywowane koszty"/>
      <sheetName val="NOTA 59 - Sprawozdanie skonsol."/>
      <sheetName val="NOTA 60 - Wynagrodzenie BR"/>
      <sheetName val="NOTA 61 - Objasnienia do RPP"/>
      <sheetName val="Arkusz1"/>
    </sheetNames>
    <sheetDataSet>
      <sheetData sheetId="0">
        <row r="7">
          <cell r="B7" t="str">
            <v>01.01.2014 - 31.12.2014</v>
          </cell>
        </row>
      </sheetData>
      <sheetData sheetId="1" refreshError="1"/>
      <sheetData sheetId="2" refreshError="1"/>
      <sheetData sheetId="3" refreshError="1"/>
      <sheetData sheetId="4">
        <row r="10">
          <cell r="E10">
            <v>107262</v>
          </cell>
        </row>
      </sheetData>
      <sheetData sheetId="5">
        <row r="5">
          <cell r="D5">
            <v>221550</v>
          </cell>
          <cell r="E5">
            <v>221550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7">
          <cell r="B7">
            <v>0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78">
          <cell r="C78">
            <v>221550</v>
          </cell>
          <cell r="D78">
            <v>221550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E17"/>
  <sheetViews>
    <sheetView showGridLines="0" view="pageBreakPreview" zoomScaleNormal="75" workbookViewId="0">
      <selection activeCell="B17" sqref="B17"/>
    </sheetView>
  </sheetViews>
  <sheetFormatPr defaultColWidth="9.33203125" defaultRowHeight="13.2"/>
  <cols>
    <col min="1" max="1" width="51.6640625" style="221" customWidth="1"/>
    <col min="2" max="2" width="36.33203125" style="220" customWidth="1"/>
    <col min="3" max="3" width="29.44140625" style="220" customWidth="1"/>
    <col min="4" max="4" width="9.33203125" style="217"/>
    <col min="5" max="5" width="0" style="217" hidden="1" customWidth="1"/>
    <col min="6" max="16384" width="9.33203125" style="217"/>
  </cols>
  <sheetData>
    <row r="1" spans="1:5" s="215" customFormat="1" ht="27" thickBot="1">
      <c r="A1" s="214"/>
      <c r="B1" s="317" t="s">
        <v>280</v>
      </c>
      <c r="C1" s="318" t="s">
        <v>281</v>
      </c>
    </row>
    <row r="2" spans="1:5" ht="28.2" customHeight="1">
      <c r="A2" s="216" t="s">
        <v>282</v>
      </c>
      <c r="B2" s="319" t="s">
        <v>619</v>
      </c>
      <c r="C2" s="320" t="s">
        <v>283</v>
      </c>
    </row>
    <row r="3" spans="1:5" ht="29.25" customHeight="1">
      <c r="A3" s="218"/>
      <c r="B3" s="219"/>
    </row>
    <row r="4" spans="1:5" ht="29.25" customHeight="1">
      <c r="A4" s="216" t="s">
        <v>284</v>
      </c>
      <c r="B4" s="319" t="s">
        <v>504</v>
      </c>
      <c r="C4" s="320" t="s">
        <v>350</v>
      </c>
    </row>
    <row r="5" spans="1:5">
      <c r="B5" s="222"/>
    </row>
    <row r="6" spans="1:5">
      <c r="A6" s="216" t="s">
        <v>381</v>
      </c>
      <c r="B6" s="223"/>
    </row>
    <row r="7" spans="1:5" ht="13.95" customHeight="1">
      <c r="A7" s="221" t="s">
        <v>5</v>
      </c>
      <c r="B7" s="321" t="s">
        <v>948</v>
      </c>
      <c r="C7" s="320" t="s">
        <v>376</v>
      </c>
    </row>
    <row r="8" spans="1:5" ht="13.95" customHeight="1">
      <c r="A8" s="221" t="s">
        <v>285</v>
      </c>
      <c r="B8" s="356">
        <v>45292</v>
      </c>
      <c r="C8" s="320" t="s">
        <v>376</v>
      </c>
    </row>
    <row r="9" spans="1:5">
      <c r="A9" s="221" t="s">
        <v>286</v>
      </c>
      <c r="B9" s="356">
        <v>45657</v>
      </c>
      <c r="C9" s="320" t="s">
        <v>377</v>
      </c>
    </row>
    <row r="11" spans="1:5">
      <c r="A11" s="285" t="s">
        <v>382</v>
      </c>
    </row>
    <row r="12" spans="1:5">
      <c r="A12" s="221" t="s">
        <v>5</v>
      </c>
      <c r="B12" s="321" t="s">
        <v>875</v>
      </c>
      <c r="C12" s="320" t="s">
        <v>378</v>
      </c>
    </row>
    <row r="13" spans="1:5">
      <c r="A13" s="221" t="s">
        <v>285</v>
      </c>
      <c r="B13" s="356">
        <v>44927</v>
      </c>
      <c r="C13" s="320" t="s">
        <v>379</v>
      </c>
    </row>
    <row r="14" spans="1:5">
      <c r="A14" s="221" t="s">
        <v>286</v>
      </c>
      <c r="B14" s="356">
        <v>45291</v>
      </c>
      <c r="C14" s="320" t="s">
        <v>380</v>
      </c>
    </row>
    <row r="16" spans="1:5">
      <c r="A16" s="221" t="s">
        <v>292</v>
      </c>
      <c r="B16" s="322" t="s">
        <v>557</v>
      </c>
      <c r="C16" s="323" t="s">
        <v>317</v>
      </c>
      <c r="E16" s="217">
        <f>IF(C16="nie",0,IF(C16="tak",1,2))</f>
        <v>2</v>
      </c>
    </row>
    <row r="17" spans="3:3">
      <c r="C17" s="224"/>
    </row>
  </sheetData>
  <phoneticPr fontId="16" type="noConversion"/>
  <pageMargins left="0.75" right="0.75" top="1" bottom="1" header="0.5" footer="0.5"/>
  <pageSetup paperSize="9" scale="7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pageSetUpPr fitToPage="1"/>
  </sheetPr>
  <dimension ref="B1:D30"/>
  <sheetViews>
    <sheetView showGridLines="0" zoomScaleNormal="100" zoomScaleSheetLayoutView="100" workbookViewId="0">
      <selection activeCell="B24" sqref="B24:D28"/>
    </sheetView>
  </sheetViews>
  <sheetFormatPr defaultColWidth="9.33203125" defaultRowHeight="13.2"/>
  <cols>
    <col min="1" max="1" width="3.33203125" customWidth="1"/>
    <col min="2" max="2" width="50.6640625" customWidth="1"/>
    <col min="3" max="4" width="13.6640625" customWidth="1"/>
  </cols>
  <sheetData>
    <row r="1" spans="2:4">
      <c r="B1" s="36"/>
    </row>
    <row r="2" spans="2:4" s="41" customFormat="1">
      <c r="B2" s="324" t="s">
        <v>483</v>
      </c>
    </row>
    <row r="3" spans="2:4">
      <c r="B3" s="1"/>
      <c r="C3" s="1"/>
      <c r="D3" s="1"/>
    </row>
    <row r="4" spans="2:4" ht="20.399999999999999">
      <c r="B4" s="95" t="s">
        <v>498</v>
      </c>
      <c r="C4" s="95" t="str">
        <f>'Dane podstawowe'!$B$7</f>
        <v>01.01.2024-31.12.2024</v>
      </c>
      <c r="D4" s="95" t="str">
        <f>'Dane podstawowe'!$B$12</f>
        <v>01.01.2023-31.12.2023</v>
      </c>
    </row>
    <row r="5" spans="2:4">
      <c r="B5" s="58" t="s">
        <v>28</v>
      </c>
      <c r="C5" s="127">
        <f>RZiS!D8</f>
        <v>3807370</v>
      </c>
      <c r="D5" s="127">
        <f>RZiS!E8</f>
        <v>3368608</v>
      </c>
    </row>
    <row r="6" spans="2:4">
      <c r="B6" s="58" t="s">
        <v>29</v>
      </c>
      <c r="C6" s="127">
        <f>RZiS!D9</f>
        <v>190728</v>
      </c>
      <c r="D6" s="127">
        <f>RZiS!E9</f>
        <v>237735</v>
      </c>
    </row>
    <row r="7" spans="2:4">
      <c r="B7" s="58" t="s">
        <v>30</v>
      </c>
      <c r="C7" s="127">
        <f>RZiS!D10</f>
        <v>56617137</v>
      </c>
      <c r="D7" s="127">
        <f>RZiS!E10</f>
        <v>65051951</v>
      </c>
    </row>
    <row r="8" spans="2:4">
      <c r="B8" s="58" t="s">
        <v>31</v>
      </c>
      <c r="C8" s="127">
        <f>RZiS!D11</f>
        <v>168179</v>
      </c>
      <c r="D8" s="127">
        <f>RZiS!E11</f>
        <v>198028</v>
      </c>
    </row>
    <row r="9" spans="2:4">
      <c r="B9" s="58" t="s">
        <v>185</v>
      </c>
      <c r="C9" s="127">
        <f>RZiS!D12</f>
        <v>14568415</v>
      </c>
      <c r="D9" s="127">
        <f>RZiS!E12</f>
        <v>17169912</v>
      </c>
    </row>
    <row r="10" spans="2:4">
      <c r="B10" s="58" t="s">
        <v>911</v>
      </c>
      <c r="C10" s="127">
        <v>2312126</v>
      </c>
      <c r="D10" s="127">
        <v>2703754</v>
      </c>
    </row>
    <row r="11" spans="2:4">
      <c r="B11" s="58" t="s">
        <v>899</v>
      </c>
      <c r="C11" s="127">
        <v>388524</v>
      </c>
      <c r="D11" s="127">
        <v>452896</v>
      </c>
    </row>
    <row r="12" spans="2:4">
      <c r="B12" s="58" t="s">
        <v>32</v>
      </c>
      <c r="C12" s="127">
        <f>RZiS!D14</f>
        <v>1321562</v>
      </c>
      <c r="D12" s="127">
        <f>RZiS!E14</f>
        <v>1229961</v>
      </c>
    </row>
    <row r="13" spans="2:4">
      <c r="B13" s="58" t="s">
        <v>33</v>
      </c>
      <c r="C13" s="127">
        <f>RZiS!D15</f>
        <v>0</v>
      </c>
      <c r="D13" s="127">
        <f>RZiS!E15</f>
        <v>0</v>
      </c>
    </row>
    <row r="14" spans="2:4">
      <c r="B14" s="54" t="s">
        <v>565</v>
      </c>
      <c r="C14" s="69">
        <f>SUM(C5:C13)</f>
        <v>79374041</v>
      </c>
      <c r="D14" s="69">
        <f>SUM(D5:D13)</f>
        <v>90412845</v>
      </c>
    </row>
    <row r="15" spans="2:4" hidden="1">
      <c r="B15" s="43" t="s">
        <v>34</v>
      </c>
      <c r="C15" s="375"/>
      <c r="D15" s="129"/>
    </row>
    <row r="16" spans="2:4" ht="21" hidden="1">
      <c r="B16" s="43" t="s">
        <v>186</v>
      </c>
      <c r="C16" s="375"/>
      <c r="D16" s="129"/>
    </row>
    <row r="17" spans="2:4" hidden="1">
      <c r="B17" s="43" t="s">
        <v>187</v>
      </c>
      <c r="C17" s="376"/>
      <c r="D17" s="129"/>
    </row>
    <row r="18" spans="2:4" hidden="1">
      <c r="B18" s="43" t="s">
        <v>188</v>
      </c>
      <c r="C18" s="375"/>
      <c r="D18" s="68"/>
    </row>
    <row r="19" spans="2:4" hidden="1">
      <c r="B19" s="56" t="s">
        <v>102</v>
      </c>
      <c r="C19" s="374">
        <f>SUM(C14:C18)</f>
        <v>79374041</v>
      </c>
      <c r="D19" s="374">
        <f>SUM(D14:D18)</f>
        <v>90412845</v>
      </c>
    </row>
    <row r="20" spans="2:4">
      <c r="B20" s="53"/>
      <c r="C20" s="249">
        <f>RZiS!D7-'NOTA 3 - Koszty rodzajowe'!C19</f>
        <v>0</v>
      </c>
      <c r="D20" s="249">
        <f>RZiS!E7-'NOTA 3 - Koszty rodzajowe'!D19</f>
        <v>0</v>
      </c>
    </row>
    <row r="21" spans="2:4">
      <c r="B21" s="1"/>
      <c r="C21" s="1"/>
      <c r="D21" s="1"/>
    </row>
    <row r="22" spans="2:4">
      <c r="B22" s="2" t="s">
        <v>352</v>
      </c>
      <c r="C22" s="1"/>
      <c r="D22" s="1"/>
    </row>
    <row r="23" spans="2:4">
      <c r="B23" s="2"/>
      <c r="C23" s="1"/>
      <c r="D23" s="1"/>
    </row>
    <row r="24" spans="2:4" ht="20.399999999999999">
      <c r="B24" s="95" t="s">
        <v>556</v>
      </c>
      <c r="C24" s="95" t="str">
        <f>'Dane podstawowe'!$B$7</f>
        <v>01.01.2024-31.12.2024</v>
      </c>
      <c r="D24" s="95" t="str">
        <f>'Dane podstawowe'!$B$12</f>
        <v>01.01.2023-31.12.2023</v>
      </c>
    </row>
    <row r="25" spans="2:4">
      <c r="B25" s="34" t="s">
        <v>35</v>
      </c>
      <c r="C25" s="127">
        <v>219447</v>
      </c>
      <c r="D25" s="127">
        <v>257090</v>
      </c>
    </row>
    <row r="26" spans="2:4">
      <c r="B26" s="34" t="s">
        <v>36</v>
      </c>
      <c r="C26" s="127">
        <v>2963588</v>
      </c>
      <c r="D26" s="127">
        <v>2204414</v>
      </c>
    </row>
    <row r="27" spans="2:4">
      <c r="B27" s="34" t="s">
        <v>635</v>
      </c>
      <c r="C27" s="127">
        <v>624335</v>
      </c>
      <c r="D27" s="127">
        <v>907104</v>
      </c>
    </row>
    <row r="28" spans="2:4">
      <c r="B28" s="55" t="s">
        <v>25</v>
      </c>
      <c r="C28" s="69">
        <f>SUM(C25:C27)</f>
        <v>3807370</v>
      </c>
      <c r="D28" s="69">
        <f>SUM(D25:D27)</f>
        <v>3368608</v>
      </c>
    </row>
    <row r="29" spans="2:4">
      <c r="B29" s="53"/>
      <c r="C29" s="377">
        <f>C28-RZiS!D8</f>
        <v>0</v>
      </c>
      <c r="D29" s="377">
        <f>D28-RZiS!E8</f>
        <v>0</v>
      </c>
    </row>
    <row r="30" spans="2:4">
      <c r="B30" s="53"/>
      <c r="C30" s="53"/>
      <c r="D30" s="53"/>
    </row>
  </sheetData>
  <phoneticPr fontId="41" type="noConversion"/>
  <pageMargins left="0.75" right="0.75" top="1" bottom="1" header="0.5" footer="0.5"/>
  <pageSetup paperSize="9" scale="76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pageSetUpPr fitToPage="1"/>
  </sheetPr>
  <dimension ref="A1:G46"/>
  <sheetViews>
    <sheetView showGridLines="0" topLeftCell="A23" zoomScaleNormal="100" zoomScaleSheetLayoutView="148" workbookViewId="0">
      <selection activeCell="A32" sqref="A32:C42"/>
    </sheetView>
  </sheetViews>
  <sheetFormatPr defaultColWidth="9.33203125" defaultRowHeight="13.2"/>
  <cols>
    <col min="1" max="1" width="45.5546875" customWidth="1"/>
    <col min="2" max="3" width="17" style="275" customWidth="1"/>
  </cols>
  <sheetData>
    <row r="1" spans="1:7" s="57" customFormat="1">
      <c r="A1" s="36"/>
      <c r="B1" s="272"/>
      <c r="C1" s="272"/>
    </row>
    <row r="2" spans="1:7" s="41" customFormat="1" ht="10.199999999999999">
      <c r="B2" s="303"/>
      <c r="C2" s="303"/>
    </row>
    <row r="3" spans="1:7" s="396" customFormat="1">
      <c r="A3" s="324" t="s">
        <v>484</v>
      </c>
    </row>
    <row r="4" spans="1:7" s="41" customFormat="1" ht="10.199999999999999">
      <c r="A4" s="2"/>
      <c r="B4" s="303"/>
      <c r="C4" s="303"/>
    </row>
    <row r="5" spans="1:7" s="378" customFormat="1" ht="16.350000000000001" customHeight="1">
      <c r="A5" s="95" t="s">
        <v>219</v>
      </c>
      <c r="B5" s="273" t="s">
        <v>948</v>
      </c>
      <c r="C5" s="273" t="s">
        <v>875</v>
      </c>
      <c r="G5" s="467"/>
    </row>
    <row r="6" spans="1:7" s="378" customFormat="1" ht="13.2" customHeight="1">
      <c r="A6" s="85" t="s">
        <v>636</v>
      </c>
      <c r="B6" s="127">
        <v>416453</v>
      </c>
      <c r="C6" s="127">
        <v>613427</v>
      </c>
      <c r="G6" s="467"/>
    </row>
    <row r="7" spans="1:7" s="378" customFormat="1" ht="13.2" customHeight="1">
      <c r="A7" s="85" t="s">
        <v>986</v>
      </c>
      <c r="B7" s="127">
        <v>50242</v>
      </c>
      <c r="C7" s="127">
        <v>0</v>
      </c>
      <c r="G7" s="467"/>
    </row>
    <row r="8" spans="1:7" s="378" customFormat="1" ht="13.2" customHeight="1">
      <c r="A8" s="85" t="s">
        <v>217</v>
      </c>
      <c r="B8" s="127">
        <v>40000</v>
      </c>
      <c r="C8" s="127">
        <v>64</v>
      </c>
      <c r="G8" s="467"/>
    </row>
    <row r="9" spans="1:7" s="378" customFormat="1" ht="13.2" customHeight="1">
      <c r="A9" s="85" t="s">
        <v>914</v>
      </c>
      <c r="B9" s="127">
        <v>26713</v>
      </c>
      <c r="C9" s="127">
        <v>26447</v>
      </c>
      <c r="G9" s="467"/>
    </row>
    <row r="10" spans="1:7" s="378" customFormat="1" ht="13.2" customHeight="1">
      <c r="A10" s="85" t="s">
        <v>584</v>
      </c>
      <c r="B10" s="127">
        <v>23892</v>
      </c>
      <c r="C10" s="127">
        <v>14043</v>
      </c>
      <c r="G10" s="467"/>
    </row>
    <row r="11" spans="1:7" s="378" customFormat="1" ht="13.2" customHeight="1">
      <c r="A11" s="85" t="s">
        <v>190</v>
      </c>
      <c r="B11" s="127">
        <v>18428</v>
      </c>
      <c r="C11" s="127">
        <v>57754</v>
      </c>
      <c r="G11" s="467"/>
    </row>
    <row r="12" spans="1:7" s="378" customFormat="1" ht="13.2" customHeight="1">
      <c r="A12" s="515" t="s">
        <v>585</v>
      </c>
      <c r="B12" s="530">
        <v>10113</v>
      </c>
      <c r="C12" s="530">
        <v>87544</v>
      </c>
      <c r="G12" s="467"/>
    </row>
    <row r="13" spans="1:7" s="378" customFormat="1" ht="13.2" customHeight="1">
      <c r="A13" s="85" t="s">
        <v>564</v>
      </c>
      <c r="B13" s="127">
        <v>1316</v>
      </c>
      <c r="C13" s="127">
        <v>19662</v>
      </c>
      <c r="G13" s="467"/>
    </row>
    <row r="14" spans="1:7" s="378" customFormat="1" ht="13.2" customHeight="1">
      <c r="A14" s="85" t="s">
        <v>913</v>
      </c>
      <c r="B14" s="127">
        <v>0</v>
      </c>
      <c r="C14" s="127">
        <v>36000</v>
      </c>
      <c r="G14" s="467"/>
    </row>
    <row r="15" spans="1:7" s="378" customFormat="1" ht="10.199999999999999">
      <c r="A15" s="85" t="s">
        <v>915</v>
      </c>
      <c r="B15" s="127">
        <v>0</v>
      </c>
      <c r="C15" s="127">
        <v>6000</v>
      </c>
      <c r="G15" s="467"/>
    </row>
    <row r="16" spans="1:7" s="378" customFormat="1" ht="21.75" hidden="1" customHeight="1">
      <c r="A16" s="85" t="s">
        <v>835</v>
      </c>
      <c r="B16" s="127">
        <v>0</v>
      </c>
      <c r="C16" s="127">
        <v>0</v>
      </c>
      <c r="G16" s="467"/>
    </row>
    <row r="17" spans="1:7" s="41" customFormat="1" ht="13.2" customHeight="1">
      <c r="A17" s="514" t="s">
        <v>469</v>
      </c>
      <c r="B17" s="127">
        <v>66427</v>
      </c>
      <c r="C17" s="127">
        <v>64201</v>
      </c>
      <c r="E17" s="446"/>
      <c r="F17" s="447"/>
      <c r="G17" s="447"/>
    </row>
    <row r="18" spans="1:7" s="47" customFormat="1" ht="13.2" customHeight="1">
      <c r="A18" s="511" t="s">
        <v>25</v>
      </c>
      <c r="B18" s="69">
        <f>SUM(B6:B17)</f>
        <v>653584</v>
      </c>
      <c r="C18" s="69">
        <f>SUM(C6:C17)</f>
        <v>925142</v>
      </c>
    </row>
    <row r="19" spans="1:7" s="41" customFormat="1" ht="10.199999999999999">
      <c r="A19" s="59"/>
      <c r="B19" s="250">
        <f>RZiS!D18-B18</f>
        <v>0</v>
      </c>
      <c r="C19" s="250">
        <f>RZiS!E18-C18</f>
        <v>0</v>
      </c>
    </row>
    <row r="20" spans="1:7" s="41" customFormat="1" ht="10.199999999999999">
      <c r="A20" s="60"/>
      <c r="B20" s="274"/>
      <c r="C20" s="274"/>
    </row>
    <row r="21" spans="1:7" s="41" customFormat="1" ht="10.199999999999999">
      <c r="A21" s="60" t="s">
        <v>759</v>
      </c>
      <c r="B21" s="274"/>
      <c r="C21" s="274"/>
    </row>
    <row r="22" spans="1:7" s="41" customFormat="1" ht="10.199999999999999">
      <c r="A22" s="60"/>
      <c r="B22" s="274"/>
      <c r="C22" s="274"/>
    </row>
    <row r="23" spans="1:7" s="41" customFormat="1" ht="10.199999999999999">
      <c r="A23" s="60"/>
      <c r="B23" s="274"/>
      <c r="C23" s="274"/>
    </row>
    <row r="24" spans="1:7" s="41" customFormat="1" ht="10.199999999999999">
      <c r="A24" s="464" t="s">
        <v>748</v>
      </c>
      <c r="B24" s="464" t="s">
        <v>948</v>
      </c>
      <c r="C24" s="465" t="s">
        <v>875</v>
      </c>
    </row>
    <row r="25" spans="1:7" s="41" customFormat="1" ht="30.6">
      <c r="A25" s="512" t="s">
        <v>768</v>
      </c>
      <c r="B25" s="510">
        <v>225705</v>
      </c>
      <c r="C25" s="510">
        <v>215844</v>
      </c>
    </row>
    <row r="26" spans="1:7" s="41" customFormat="1" ht="20.399999999999999">
      <c r="A26" s="512" t="s">
        <v>836</v>
      </c>
      <c r="B26" s="510">
        <v>190748</v>
      </c>
      <c r="C26" s="510">
        <v>326997</v>
      </c>
    </row>
    <row r="27" spans="1:7" s="41" customFormat="1" ht="20.399999999999999">
      <c r="A27" s="573" t="s">
        <v>758</v>
      </c>
      <c r="B27" s="510">
        <v>0</v>
      </c>
      <c r="C27" s="510">
        <v>70586</v>
      </c>
    </row>
    <row r="28" spans="1:7" s="41" customFormat="1" ht="10.199999999999999">
      <c r="A28" s="511" t="s">
        <v>25</v>
      </c>
      <c r="B28" s="456">
        <f>SUM(B25:B27)</f>
        <v>416453</v>
      </c>
      <c r="C28" s="456">
        <f>SUM(C25:C27)</f>
        <v>613427</v>
      </c>
    </row>
    <row r="29" spans="1:7" s="41" customFormat="1" ht="10.199999999999999">
      <c r="A29" s="60"/>
      <c r="B29" s="274"/>
      <c r="C29" s="274"/>
    </row>
    <row r="30" spans="1:7" s="41" customFormat="1" ht="10.199999999999999">
      <c r="A30" s="60"/>
      <c r="B30" s="274"/>
      <c r="C30" s="274"/>
    </row>
    <row r="31" spans="1:7" s="41" customFormat="1" ht="10.199999999999999">
      <c r="A31" s="60"/>
      <c r="B31" s="274"/>
      <c r="C31" s="274"/>
    </row>
    <row r="32" spans="1:7" s="41" customFormat="1" ht="13.2" customHeight="1">
      <c r="A32" s="95" t="s">
        <v>220</v>
      </c>
      <c r="B32" s="273" t="str">
        <f>B5</f>
        <v>01.01.2024-31.12.2024</v>
      </c>
      <c r="C32" s="273" t="str">
        <f>C5</f>
        <v>01.01.2023-31.12.2023</v>
      </c>
    </row>
    <row r="33" spans="1:3" s="41" customFormat="1" ht="13.2" customHeight="1">
      <c r="A33" s="507" t="s">
        <v>987</v>
      </c>
      <c r="B33" s="531">
        <v>3239181</v>
      </c>
      <c r="C33" s="531">
        <v>0</v>
      </c>
    </row>
    <row r="34" spans="1:3" s="41" customFormat="1" ht="13.2" customHeight="1">
      <c r="A34" s="507" t="s">
        <v>585</v>
      </c>
      <c r="B34" s="531">
        <v>52485</v>
      </c>
      <c r="C34" s="531">
        <v>25016</v>
      </c>
    </row>
    <row r="35" spans="1:3" s="41" customFormat="1" ht="13.2" customHeight="1">
      <c r="A35" s="507" t="s">
        <v>584</v>
      </c>
      <c r="B35" s="531">
        <v>23892</v>
      </c>
      <c r="C35" s="531">
        <v>14043</v>
      </c>
    </row>
    <row r="36" spans="1:3" s="41" customFormat="1" ht="13.2" customHeight="1">
      <c r="A36" s="515" t="s">
        <v>218</v>
      </c>
      <c r="B36" s="531">
        <v>21400</v>
      </c>
      <c r="C36" s="531">
        <v>3832</v>
      </c>
    </row>
    <row r="37" spans="1:3" s="41" customFormat="1" ht="13.2" customHeight="1">
      <c r="A37" s="515" t="s">
        <v>191</v>
      </c>
      <c r="B37" s="531">
        <v>5180</v>
      </c>
      <c r="C37" s="531">
        <v>652</v>
      </c>
    </row>
    <row r="38" spans="1:3" s="41" customFormat="1" ht="13.2" customHeight="1">
      <c r="A38" s="515" t="s">
        <v>988</v>
      </c>
      <c r="B38" s="531">
        <v>2423</v>
      </c>
      <c r="C38" s="531">
        <v>6122</v>
      </c>
    </row>
    <row r="39" spans="1:3" s="41" customFormat="1" ht="13.2" customHeight="1">
      <c r="A39" s="509" t="s">
        <v>916</v>
      </c>
      <c r="B39" s="531">
        <v>0</v>
      </c>
      <c r="C39" s="531">
        <v>72000</v>
      </c>
    </row>
    <row r="40" spans="1:3" s="41" customFormat="1" ht="13.2" customHeight="1">
      <c r="A40" s="515" t="s">
        <v>509</v>
      </c>
      <c r="B40" s="531">
        <v>0</v>
      </c>
      <c r="C40" s="531">
        <v>14822</v>
      </c>
    </row>
    <row r="41" spans="1:3" s="41" customFormat="1" ht="13.2" customHeight="1">
      <c r="A41" s="515" t="s">
        <v>469</v>
      </c>
      <c r="B41" s="531">
        <v>92587</v>
      </c>
      <c r="C41" s="531">
        <v>11248</v>
      </c>
    </row>
    <row r="42" spans="1:3" s="41" customFormat="1" ht="13.2" customHeight="1">
      <c r="A42" s="508" t="s">
        <v>25</v>
      </c>
      <c r="B42" s="69">
        <f>SUM(B33:B41)</f>
        <v>3437148</v>
      </c>
      <c r="C42" s="69">
        <f>SUM(C33:C41)</f>
        <v>147735</v>
      </c>
    </row>
    <row r="43" spans="1:3" s="41" customFormat="1" ht="13.2" customHeight="1">
      <c r="A43" s="11"/>
      <c r="B43" s="341">
        <f>RZiS!D19-B42</f>
        <v>0</v>
      </c>
      <c r="C43" s="341">
        <f>RZiS!E19-C42</f>
        <v>0</v>
      </c>
    </row>
    <row r="44" spans="1:3" s="41" customFormat="1" ht="13.2" customHeight="1">
      <c r="A44" s="251"/>
      <c r="B44" s="275"/>
      <c r="C44" s="275"/>
    </row>
    <row r="45" spans="1:3" s="47" customFormat="1" ht="13.2" customHeight="1">
      <c r="A45"/>
      <c r="B45" s="275"/>
      <c r="C45" s="275"/>
    </row>
    <row r="46" spans="1:3" s="47" customFormat="1">
      <c r="A46"/>
      <c r="B46" s="275"/>
      <c r="C46" s="275"/>
    </row>
  </sheetData>
  <phoneticPr fontId="41" type="noConversion"/>
  <pageMargins left="0.7" right="0.7" top="0.75" bottom="0.75" header="0.3" footer="0.3"/>
  <pageSetup paperSize="9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0"/>
  <sheetViews>
    <sheetView showGridLines="0" view="pageBreakPreview" zoomScaleNormal="100" zoomScaleSheetLayoutView="100" workbookViewId="0">
      <selection activeCell="A13" sqref="A13:C19"/>
    </sheetView>
  </sheetViews>
  <sheetFormatPr defaultColWidth="9.33203125" defaultRowHeight="13.2"/>
  <cols>
    <col min="1" max="1" width="42" customWidth="1"/>
    <col min="2" max="3" width="16.5546875" style="275" customWidth="1"/>
    <col min="4" max="9" width="16.5546875" customWidth="1"/>
  </cols>
  <sheetData>
    <row r="1" spans="1:3">
      <c r="A1" s="36"/>
    </row>
    <row r="2" spans="1:3">
      <c r="B2" s="276"/>
      <c r="C2" s="276"/>
    </row>
    <row r="3" spans="1:3">
      <c r="A3" s="324" t="s">
        <v>485</v>
      </c>
      <c r="B3" s="303"/>
      <c r="C3" s="303"/>
    </row>
    <row r="4" spans="1:3">
      <c r="A4" s="324"/>
      <c r="B4" s="303"/>
      <c r="C4" s="303"/>
    </row>
    <row r="5" spans="1:3">
      <c r="A5" s="116" t="s">
        <v>268</v>
      </c>
      <c r="B5" s="273" t="str">
        <f>'Dane podstawowe'!B7</f>
        <v>01.01.2024-31.12.2024</v>
      </c>
      <c r="C5" s="448" t="str">
        <f>'Dane podstawowe'!B12</f>
        <v>01.01.2023-31.12.2023</v>
      </c>
    </row>
    <row r="6" spans="1:3">
      <c r="A6" s="85" t="s">
        <v>222</v>
      </c>
      <c r="B6" s="128">
        <v>43725</v>
      </c>
      <c r="C6" s="128">
        <v>14898</v>
      </c>
    </row>
    <row r="7" spans="1:3" hidden="1">
      <c r="A7" s="85" t="s">
        <v>307</v>
      </c>
      <c r="B7" s="342">
        <v>0</v>
      </c>
      <c r="C7" s="342">
        <v>0</v>
      </c>
    </row>
    <row r="8" spans="1:3">
      <c r="A8" s="58" t="s">
        <v>469</v>
      </c>
      <c r="B8" s="128">
        <v>0</v>
      </c>
      <c r="C8" s="128">
        <v>638</v>
      </c>
    </row>
    <row r="9" spans="1:3">
      <c r="A9" s="54" t="s">
        <v>25</v>
      </c>
      <c r="B9" s="69">
        <f>SUM(B6:B8)</f>
        <v>43725</v>
      </c>
      <c r="C9" s="69">
        <f>SUM(C6:C8)</f>
        <v>15536</v>
      </c>
    </row>
    <row r="10" spans="1:3">
      <c r="A10" s="53"/>
      <c r="B10" s="249">
        <f>B9-RZiS!D22</f>
        <v>0</v>
      </c>
      <c r="C10" s="249">
        <f>C9-RZiS!E22</f>
        <v>0</v>
      </c>
    </row>
    <row r="11" spans="1:3">
      <c r="A11" s="53"/>
      <c r="B11" s="274"/>
      <c r="C11" s="274"/>
    </row>
    <row r="12" spans="1:3">
      <c r="A12" s="47"/>
      <c r="B12" s="303"/>
      <c r="C12" s="303"/>
    </row>
    <row r="13" spans="1:3">
      <c r="A13" s="62" t="s">
        <v>467</v>
      </c>
      <c r="B13" s="277" t="str">
        <f>B5</f>
        <v>01.01.2024-31.12.2024</v>
      </c>
      <c r="C13" s="277" t="str">
        <f>C5</f>
        <v>01.01.2023-31.12.2023</v>
      </c>
    </row>
    <row r="14" spans="1:3">
      <c r="A14" s="85" t="s">
        <v>223</v>
      </c>
      <c r="B14" s="128">
        <v>207742</v>
      </c>
      <c r="C14" s="128">
        <v>203278</v>
      </c>
    </row>
    <row r="15" spans="1:3">
      <c r="A15" s="85" t="s">
        <v>224</v>
      </c>
      <c r="B15" s="128">
        <v>71013</v>
      </c>
      <c r="C15" s="128">
        <v>222167</v>
      </c>
    </row>
    <row r="16" spans="1:3">
      <c r="A16" s="85" t="s">
        <v>681</v>
      </c>
      <c r="B16" s="128">
        <v>41940</v>
      </c>
      <c r="C16" s="128">
        <v>34770</v>
      </c>
    </row>
    <row r="17" spans="1:3">
      <c r="A17" s="85" t="s">
        <v>637</v>
      </c>
      <c r="B17" s="128">
        <v>19256</v>
      </c>
      <c r="C17" s="128">
        <v>34088</v>
      </c>
    </row>
    <row r="18" spans="1:3">
      <c r="A18" s="85" t="s">
        <v>469</v>
      </c>
      <c r="B18" s="128">
        <v>11598</v>
      </c>
      <c r="C18" s="128">
        <v>9625</v>
      </c>
    </row>
    <row r="19" spans="1:3">
      <c r="A19" s="54" t="s">
        <v>25</v>
      </c>
      <c r="B19" s="69">
        <f>SUM(B14:B18)</f>
        <v>351549</v>
      </c>
      <c r="C19" s="69">
        <f>SUM(C14:C18)</f>
        <v>503928</v>
      </c>
    </row>
    <row r="20" spans="1:3">
      <c r="B20" s="249">
        <f>B19-RZiS!D23</f>
        <v>0</v>
      </c>
      <c r="C20" s="249">
        <f>C19-RZiS!E23</f>
        <v>0</v>
      </c>
    </row>
  </sheetData>
  <phoneticPr fontId="41" type="noConversion"/>
  <pageMargins left="0.7" right="0.7" top="0.75" bottom="0.75" header="0.3" footer="0.3"/>
  <pageSetup paperSize="9" scale="5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B1:J119"/>
  <sheetViews>
    <sheetView showGridLines="0" view="pageBreakPreview" topLeftCell="A96" zoomScaleNormal="100" zoomScaleSheetLayoutView="100" workbookViewId="0">
      <selection activeCell="F44" sqref="F44"/>
    </sheetView>
  </sheetViews>
  <sheetFormatPr defaultColWidth="9.33203125" defaultRowHeight="13.2"/>
  <cols>
    <col min="1" max="1" width="3.33203125" customWidth="1"/>
    <col min="2" max="2" width="45" bestFit="1" customWidth="1"/>
    <col min="3" max="4" width="14" style="275" customWidth="1"/>
    <col min="5" max="5" width="14.44140625" customWidth="1"/>
    <col min="6" max="6" width="10.5546875" customWidth="1"/>
    <col min="7" max="7" width="15.33203125" customWidth="1"/>
  </cols>
  <sheetData>
    <row r="1" spans="2:6">
      <c r="B1" s="36"/>
    </row>
    <row r="2" spans="2:6">
      <c r="C2" s="195"/>
      <c r="D2" s="195"/>
      <c r="E2" s="1"/>
      <c r="F2" s="1"/>
    </row>
    <row r="3" spans="2:6">
      <c r="B3" s="324" t="s">
        <v>486</v>
      </c>
      <c r="C3" s="195"/>
      <c r="D3" s="195"/>
      <c r="E3" s="1"/>
    </row>
    <row r="4" spans="2:6">
      <c r="B4" s="2"/>
      <c r="C4" s="195"/>
      <c r="D4" s="195"/>
      <c r="E4" s="1"/>
    </row>
    <row r="5" spans="2:6" ht="20.399999999999999">
      <c r="B5" s="95" t="s">
        <v>351</v>
      </c>
      <c r="C5" s="273" t="str">
        <f>'Dane podstawowe'!B7</f>
        <v>01.01.2024-31.12.2024</v>
      </c>
      <c r="D5" s="273" t="str">
        <f>'Dane podstawowe'!B12</f>
        <v>01.01.2023-31.12.2023</v>
      </c>
      <c r="E5" s="1"/>
    </row>
    <row r="6" spans="2:6">
      <c r="B6" s="636" t="s">
        <v>37</v>
      </c>
      <c r="C6" s="637">
        <f>SUM(C7:C8)</f>
        <v>465026</v>
      </c>
      <c r="D6" s="637">
        <f>SUM(D7:D8)</f>
        <v>122593</v>
      </c>
      <c r="E6" s="1"/>
    </row>
    <row r="7" spans="2:6">
      <c r="B7" s="638" t="s">
        <v>192</v>
      </c>
      <c r="C7" s="639">
        <v>421610</v>
      </c>
      <c r="D7" s="639">
        <v>140463</v>
      </c>
      <c r="E7" s="1"/>
    </row>
    <row r="8" spans="2:6">
      <c r="B8" s="638" t="s">
        <v>193</v>
      </c>
      <c r="C8" s="635">
        <v>43416</v>
      </c>
      <c r="D8" s="635">
        <v>-17870</v>
      </c>
      <c r="E8" s="1"/>
    </row>
    <row r="9" spans="2:6">
      <c r="B9" s="636" t="s">
        <v>38</v>
      </c>
      <c r="C9" s="640">
        <f>SUM(C10:C11)</f>
        <v>-220958</v>
      </c>
      <c r="D9" s="637">
        <f>SUM(D10:D11)</f>
        <v>75117</v>
      </c>
      <c r="E9" s="1"/>
    </row>
    <row r="10" spans="2:6">
      <c r="B10" s="638" t="s">
        <v>39</v>
      </c>
      <c r="C10" s="635">
        <f>-229133+1</f>
        <v>-229132</v>
      </c>
      <c r="D10" s="635">
        <v>65100</v>
      </c>
      <c r="E10" s="1"/>
    </row>
    <row r="11" spans="2:6" ht="14.4">
      <c r="B11" s="638" t="s">
        <v>250</v>
      </c>
      <c r="C11" s="635">
        <v>8174</v>
      </c>
      <c r="D11" s="635">
        <v>10017</v>
      </c>
      <c r="E11" s="483"/>
    </row>
    <row r="12" spans="2:6">
      <c r="B12" s="638"/>
      <c r="C12" s="635"/>
      <c r="D12" s="641"/>
      <c r="E12" s="1"/>
    </row>
    <row r="13" spans="2:6" ht="20.399999999999999">
      <c r="B13" s="636" t="s">
        <v>40</v>
      </c>
      <c r="C13" s="637">
        <f>SUM(C6,C9)</f>
        <v>244068</v>
      </c>
      <c r="D13" s="637">
        <f>SUM(D6,D9)</f>
        <v>197710</v>
      </c>
      <c r="E13" s="1"/>
    </row>
    <row r="14" spans="2:6">
      <c r="B14" s="11"/>
      <c r="C14" s="249">
        <f>RZiS!D27-'NOTA 6 - Podatek '!C13</f>
        <v>0</v>
      </c>
      <c r="D14" s="249">
        <f>RZiS!E27-'NOTA 6 - Podatek '!D13</f>
        <v>0</v>
      </c>
      <c r="E14" s="1"/>
    </row>
    <row r="15" spans="2:6">
      <c r="B15" s="11"/>
      <c r="C15"/>
      <c r="D15"/>
      <c r="E15" s="1"/>
    </row>
    <row r="16" spans="2:6">
      <c r="B16" s="11"/>
      <c r="C16"/>
      <c r="D16"/>
      <c r="E16" s="1"/>
    </row>
    <row r="17" spans="2:9" ht="20.399999999999999">
      <c r="B17" s="95" t="s">
        <v>929</v>
      </c>
      <c r="C17" s="273" t="str">
        <f>C5</f>
        <v>01.01.2024-31.12.2024</v>
      </c>
      <c r="D17" s="273" t="str">
        <f>D5</f>
        <v>01.01.2023-31.12.2023</v>
      </c>
      <c r="E17" s="1"/>
    </row>
    <row r="18" spans="2:9">
      <c r="B18" s="636" t="s">
        <v>37</v>
      </c>
      <c r="C18" s="642">
        <f>SUM(C19:C19)</f>
        <v>0</v>
      </c>
      <c r="D18" s="642">
        <f>SUM(D19:D19)</f>
        <v>0</v>
      </c>
      <c r="E18" s="1"/>
    </row>
    <row r="19" spans="2:9">
      <c r="B19" s="638" t="s">
        <v>930</v>
      </c>
      <c r="C19" s="643">
        <v>0</v>
      </c>
      <c r="D19" s="643">
        <v>0</v>
      </c>
      <c r="E19" s="1"/>
    </row>
    <row r="20" spans="2:9">
      <c r="B20" s="636" t="s">
        <v>38</v>
      </c>
      <c r="C20" s="642">
        <f>SUM(C21:C24)</f>
        <v>10749</v>
      </c>
      <c r="D20" s="642">
        <f>SUM(D21:D24)</f>
        <v>-98258</v>
      </c>
      <c r="E20" s="1"/>
    </row>
    <row r="21" spans="2:9" ht="20.399999999999999">
      <c r="B21" s="638" t="s">
        <v>931</v>
      </c>
      <c r="C21" s="643">
        <v>10749</v>
      </c>
      <c r="D21" s="643">
        <f>-87509-10749</f>
        <v>-98258</v>
      </c>
      <c r="E21" s="1"/>
    </row>
    <row r="22" spans="2:9" ht="20.399999999999999" hidden="1">
      <c r="B22" s="638" t="s">
        <v>932</v>
      </c>
      <c r="C22" s="643"/>
      <c r="D22" s="643"/>
      <c r="E22" s="1"/>
    </row>
    <row r="23" spans="2:9" ht="20.399999999999999" hidden="1">
      <c r="B23" s="638" t="s">
        <v>933</v>
      </c>
      <c r="C23" s="643"/>
      <c r="D23" s="643"/>
      <c r="E23" s="1"/>
    </row>
    <row r="24" spans="2:9" ht="20.399999999999999" hidden="1">
      <c r="B24" s="644" t="s">
        <v>934</v>
      </c>
      <c r="C24" s="643"/>
      <c r="D24" s="643"/>
      <c r="E24" s="1"/>
    </row>
    <row r="25" spans="2:9" ht="20.399999999999999">
      <c r="B25" s="636" t="s">
        <v>935</v>
      </c>
      <c r="C25" s="642">
        <f>SUM(C18,C20)</f>
        <v>10749</v>
      </c>
      <c r="D25" s="642">
        <f>SUM(D18,D20)</f>
        <v>-98258</v>
      </c>
      <c r="E25" s="1"/>
    </row>
    <row r="26" spans="2:9">
      <c r="B26" s="11"/>
      <c r="C26"/>
      <c r="D26"/>
      <c r="E26" s="1"/>
    </row>
    <row r="27" spans="2:9" hidden="1">
      <c r="B27" s="11"/>
      <c r="C27"/>
      <c r="D27"/>
      <c r="E27" s="1"/>
    </row>
    <row r="28" spans="2:9" hidden="1">
      <c r="B28" s="11"/>
      <c r="C28"/>
      <c r="D28"/>
      <c r="E28" s="1"/>
    </row>
    <row r="29" spans="2:9">
      <c r="B29" s="11"/>
      <c r="C29" s="191"/>
      <c r="D29" s="191"/>
      <c r="E29" s="1"/>
    </row>
    <row r="30" spans="2:9" ht="20.399999999999999">
      <c r="B30" s="466" t="s">
        <v>37</v>
      </c>
      <c r="C30" s="628" t="str">
        <f>C5</f>
        <v>01.01.2024-31.12.2024</v>
      </c>
      <c r="D30" s="628" t="str">
        <f>D5</f>
        <v>01.01.2023-31.12.2023</v>
      </c>
      <c r="E30" s="1"/>
      <c r="I30" s="445"/>
    </row>
    <row r="31" spans="2:9" hidden="1">
      <c r="B31" s="576" t="s">
        <v>225</v>
      </c>
      <c r="C31" s="577">
        <v>1545496</v>
      </c>
      <c r="D31" s="577">
        <v>4973137</v>
      </c>
      <c r="E31" s="1"/>
      <c r="I31" s="445"/>
    </row>
    <row r="32" spans="2:9" hidden="1">
      <c r="B32" s="578" t="s">
        <v>750</v>
      </c>
      <c r="C32" s="579">
        <v>-2074105</v>
      </c>
      <c r="D32" s="579">
        <v>-4593686</v>
      </c>
      <c r="E32" s="1"/>
      <c r="I32" s="445"/>
    </row>
    <row r="33" spans="2:9">
      <c r="B33" s="645" t="s">
        <v>820</v>
      </c>
      <c r="C33" s="646">
        <f>[7]RZiS!D26</f>
        <v>-4646258</v>
      </c>
      <c r="D33" s="646">
        <v>-528609</v>
      </c>
      <c r="E33" s="1"/>
      <c r="I33" s="444"/>
    </row>
    <row r="34" spans="2:9">
      <c r="B34" s="645" t="s">
        <v>751</v>
      </c>
      <c r="C34" s="646">
        <f>[7]RZiS!D27</f>
        <v>244068</v>
      </c>
      <c r="D34" s="646">
        <v>187693</v>
      </c>
      <c r="E34" s="1"/>
    </row>
    <row r="35" spans="2:9">
      <c r="B35" s="647" t="s">
        <v>752</v>
      </c>
      <c r="C35" s="648">
        <f>0.19*C33</f>
        <v>-882789.02</v>
      </c>
      <c r="D35" s="648">
        <f>0.19*D33</f>
        <v>-100435.71</v>
      </c>
      <c r="E35" s="3"/>
      <c r="F35" s="3"/>
    </row>
    <row r="36" spans="2:9" hidden="1">
      <c r="B36" s="647" t="s">
        <v>769</v>
      </c>
      <c r="C36" s="648"/>
      <c r="D36" s="648">
        <v>0</v>
      </c>
      <c r="E36" s="3"/>
      <c r="F36" s="3"/>
    </row>
    <row r="37" spans="2:9">
      <c r="B37" s="645" t="s">
        <v>753</v>
      </c>
      <c r="C37" s="646">
        <f>SUM(C38:C47)</f>
        <v>1126857</v>
      </c>
      <c r="D37" s="646">
        <f>SUM(D38:D47)</f>
        <v>288129</v>
      </c>
      <c r="E37" s="3"/>
      <c r="F37" s="3"/>
    </row>
    <row r="38" spans="2:9" ht="20.399999999999999">
      <c r="B38" s="647" t="s">
        <v>754</v>
      </c>
      <c r="C38" s="648">
        <v>-90665</v>
      </c>
      <c r="D38" s="648">
        <v>-59192</v>
      </c>
      <c r="E38" s="483"/>
      <c r="F38" s="482"/>
      <c r="G38" s="482"/>
      <c r="H38" s="482"/>
      <c r="I38" s="482"/>
    </row>
    <row r="39" spans="2:9" ht="20.399999999999999">
      <c r="B39" s="647" t="s">
        <v>755</v>
      </c>
      <c r="C39" s="648">
        <v>159372</v>
      </c>
      <c r="D39" s="648">
        <v>279726</v>
      </c>
      <c r="E39" s="483"/>
      <c r="F39" s="482"/>
      <c r="G39" s="482"/>
      <c r="H39" s="482"/>
      <c r="I39" s="482"/>
    </row>
    <row r="40" spans="2:9" ht="14.4">
      <c r="B40" s="647" t="s">
        <v>823</v>
      </c>
      <c r="C40" s="648">
        <v>-11757</v>
      </c>
      <c r="D40" s="648">
        <v>-11510</v>
      </c>
      <c r="E40" s="483"/>
      <c r="F40" s="482"/>
      <c r="G40" s="482"/>
      <c r="H40" s="482"/>
      <c r="I40" s="482"/>
    </row>
    <row r="41" spans="2:9" ht="14.4">
      <c r="B41" s="647" t="s">
        <v>850</v>
      </c>
      <c r="C41" s="648">
        <v>0</v>
      </c>
      <c r="D41" s="648">
        <v>-80498</v>
      </c>
      <c r="E41" s="483"/>
      <c r="F41" s="482"/>
      <c r="G41" s="482"/>
      <c r="H41" s="482"/>
      <c r="I41" s="482"/>
    </row>
    <row r="42" spans="2:9" ht="14.4">
      <c r="B42" s="659" t="s">
        <v>1000</v>
      </c>
      <c r="C42" s="658">
        <v>548532</v>
      </c>
      <c r="D42" s="658">
        <v>684866</v>
      </c>
      <c r="E42" s="483"/>
      <c r="F42" s="112"/>
    </row>
    <row r="43" spans="2:9" ht="14.4">
      <c r="B43" s="659" t="s">
        <v>936</v>
      </c>
      <c r="C43" s="658">
        <v>0</v>
      </c>
      <c r="D43" s="658">
        <v>-260149</v>
      </c>
      <c r="E43" s="483"/>
      <c r="F43" s="112"/>
    </row>
    <row r="44" spans="2:9">
      <c r="B44" s="659" t="s">
        <v>1001</v>
      </c>
      <c r="C44" s="658">
        <v>477959</v>
      </c>
      <c r="D44" s="658">
        <v>0</v>
      </c>
      <c r="E44" s="503"/>
      <c r="F44" s="3"/>
    </row>
    <row r="45" spans="2:9" ht="20.399999999999999">
      <c r="B45" s="657" t="s">
        <v>851</v>
      </c>
      <c r="C45" s="658">
        <v>0</v>
      </c>
      <c r="D45" s="658">
        <v>-148894</v>
      </c>
      <c r="E45" s="503"/>
      <c r="F45" s="10"/>
    </row>
    <row r="46" spans="2:9">
      <c r="B46" s="657" t="s">
        <v>756</v>
      </c>
      <c r="C46" s="658">
        <v>0</v>
      </c>
      <c r="D46" s="658">
        <v>-98350</v>
      </c>
      <c r="E46" s="503"/>
      <c r="F46" s="10"/>
    </row>
    <row r="47" spans="2:9" ht="24" customHeight="1">
      <c r="B47" s="657" t="s">
        <v>757</v>
      </c>
      <c r="C47" s="658">
        <v>43416</v>
      </c>
      <c r="D47" s="658">
        <v>-17870</v>
      </c>
      <c r="E47" s="112"/>
      <c r="F47" s="10"/>
    </row>
    <row r="48" spans="2:9">
      <c r="B48" s="64"/>
      <c r="C48" s="393"/>
      <c r="D48" s="393"/>
      <c r="E48" s="10"/>
      <c r="F48" s="10"/>
    </row>
    <row r="49" spans="2:10">
      <c r="B49" s="64"/>
      <c r="C49" s="278"/>
      <c r="D49" s="278"/>
      <c r="E49" s="10"/>
      <c r="F49" s="10"/>
    </row>
    <row r="50" spans="2:10" ht="40.799999999999997">
      <c r="B50" s="495" t="s">
        <v>852</v>
      </c>
      <c r="C50" s="496" t="s">
        <v>853</v>
      </c>
      <c r="D50" s="496" t="s">
        <v>854</v>
      </c>
      <c r="E50" s="493" t="s">
        <v>855</v>
      </c>
      <c r="F50" s="10"/>
    </row>
    <row r="51" spans="2:10">
      <c r="B51" s="649">
        <v>2020</v>
      </c>
      <c r="C51" s="650">
        <v>215174</v>
      </c>
      <c r="D51" s="650">
        <v>215174</v>
      </c>
      <c r="E51" s="651">
        <v>2025</v>
      </c>
      <c r="F51" s="10"/>
    </row>
    <row r="52" spans="2:10">
      <c r="B52" s="649">
        <v>2021</v>
      </c>
      <c r="C52" s="652">
        <v>2062618</v>
      </c>
      <c r="D52" s="652">
        <v>2062618</v>
      </c>
      <c r="E52" s="651">
        <v>2026</v>
      </c>
      <c r="F52" s="10"/>
    </row>
    <row r="53" spans="2:10">
      <c r="B53" s="649">
        <v>2022</v>
      </c>
      <c r="C53" s="652">
        <v>2344775</v>
      </c>
      <c r="D53" s="652">
        <v>2344775</v>
      </c>
      <c r="E53" s="651">
        <v>2027</v>
      </c>
      <c r="F53" s="10"/>
    </row>
    <row r="54" spans="2:10">
      <c r="B54" s="649">
        <v>2023</v>
      </c>
      <c r="C54" s="652">
        <v>3604561</v>
      </c>
      <c r="D54" s="652">
        <v>3604561</v>
      </c>
      <c r="E54" s="651">
        <v>2028</v>
      </c>
      <c r="F54" s="10"/>
    </row>
    <row r="55" spans="2:10">
      <c r="B55" s="649">
        <v>2024</v>
      </c>
      <c r="C55" s="652">
        <v>3745605</v>
      </c>
      <c r="D55" s="652">
        <v>2887010</v>
      </c>
      <c r="E55" s="651">
        <v>2029</v>
      </c>
      <c r="F55" s="10"/>
    </row>
    <row r="56" spans="2:10">
      <c r="B56" s="497" t="s">
        <v>449</v>
      </c>
      <c r="C56" s="494">
        <f>SUM(C51:C55)</f>
        <v>11972733</v>
      </c>
      <c r="D56" s="494">
        <f>SUM(D51:D55)</f>
        <v>11114138</v>
      </c>
      <c r="E56" s="492"/>
      <c r="F56" s="10"/>
    </row>
    <row r="57" spans="2:10">
      <c r="B57" s="64"/>
      <c r="C57" s="278"/>
      <c r="D57" s="278"/>
      <c r="E57" s="10"/>
      <c r="F57" s="10"/>
    </row>
    <row r="58" spans="2:10">
      <c r="B58" s="64"/>
      <c r="C58" s="278"/>
      <c r="D58" s="278"/>
      <c r="E58" s="10"/>
      <c r="F58" s="10"/>
    </row>
    <row r="59" spans="2:10">
      <c r="B59" s="64"/>
      <c r="C59" s="278"/>
      <c r="D59" s="278"/>
      <c r="E59" s="10"/>
      <c r="F59" s="10"/>
    </row>
    <row r="60" spans="2:10" s="30" customFormat="1" ht="20.399999999999999">
      <c r="B60" s="427" t="s">
        <v>370</v>
      </c>
      <c r="C60" s="428">
        <v>45291</v>
      </c>
      <c r="D60" s="428" t="s">
        <v>194</v>
      </c>
      <c r="E60" s="428" t="s">
        <v>195</v>
      </c>
      <c r="F60" s="428">
        <v>45657</v>
      </c>
    </row>
    <row r="61" spans="2:10">
      <c r="B61" s="34" t="s">
        <v>251</v>
      </c>
      <c r="C61" s="114">
        <v>326085</v>
      </c>
      <c r="D61" s="114">
        <f>1713714</f>
        <v>1713714</v>
      </c>
      <c r="E61" s="114">
        <f>1606856+310739</f>
        <v>1917595</v>
      </c>
      <c r="F61" s="114">
        <f>C61+D61-E61</f>
        <v>122204</v>
      </c>
      <c r="G61" s="30"/>
      <c r="H61" s="30"/>
      <c r="I61" s="30"/>
      <c r="J61" s="30"/>
    </row>
    <row r="62" spans="2:10">
      <c r="B62" s="85" t="s">
        <v>252</v>
      </c>
      <c r="C62" s="114">
        <v>630703</v>
      </c>
      <c r="D62" s="114">
        <v>197436</v>
      </c>
      <c r="E62" s="114">
        <v>195823</v>
      </c>
      <c r="F62" s="114">
        <f t="shared" ref="F62:F73" si="0">C62+D62-E62</f>
        <v>632316</v>
      </c>
      <c r="G62" s="30"/>
      <c r="H62" s="30"/>
      <c r="I62" s="30"/>
      <c r="J62" s="30"/>
    </row>
    <row r="63" spans="2:10">
      <c r="B63" s="85" t="s">
        <v>521</v>
      </c>
      <c r="C63" s="114">
        <v>55250</v>
      </c>
      <c r="D63" s="114">
        <f>97786-4000</f>
        <v>93786</v>
      </c>
      <c r="E63" s="114">
        <v>83556</v>
      </c>
      <c r="F63" s="114">
        <f t="shared" si="0"/>
        <v>65480</v>
      </c>
    </row>
    <row r="64" spans="2:10">
      <c r="B64" s="85" t="s">
        <v>253</v>
      </c>
      <c r="C64" s="114">
        <v>3464020</v>
      </c>
      <c r="D64" s="114">
        <f>4468736+8000</f>
        <v>4476736</v>
      </c>
      <c r="E64" s="114">
        <v>4378276</v>
      </c>
      <c r="F64" s="114">
        <f t="shared" si="0"/>
        <v>3562480</v>
      </c>
    </row>
    <row r="65" spans="2:9">
      <c r="B65" s="34" t="s">
        <v>27</v>
      </c>
      <c r="C65" s="114">
        <v>104698</v>
      </c>
      <c r="D65" s="114">
        <v>18537</v>
      </c>
      <c r="E65" s="114">
        <v>104698</v>
      </c>
      <c r="F65" s="114">
        <f t="shared" si="0"/>
        <v>18537</v>
      </c>
    </row>
    <row r="66" spans="2:9" hidden="1">
      <c r="B66" s="85" t="s">
        <v>526</v>
      </c>
      <c r="C66" s="114">
        <v>-0.47000000000116415</v>
      </c>
      <c r="D66" s="114"/>
      <c r="E66" s="114"/>
      <c r="F66" s="114">
        <f t="shared" si="0"/>
        <v>-0.47000000000116415</v>
      </c>
    </row>
    <row r="67" spans="2:9">
      <c r="B67" s="85" t="s">
        <v>393</v>
      </c>
      <c r="C67" s="114">
        <v>1098899</v>
      </c>
      <c r="D67" s="114">
        <v>257610</v>
      </c>
      <c r="E67" s="114">
        <v>381632</v>
      </c>
      <c r="F67" s="114">
        <f t="shared" si="0"/>
        <v>974877</v>
      </c>
    </row>
    <row r="68" spans="2:9" hidden="1">
      <c r="B68" s="85" t="s">
        <v>254</v>
      </c>
      <c r="C68" s="114">
        <v>0</v>
      </c>
      <c r="D68" s="114"/>
      <c r="E68" s="114"/>
      <c r="F68" s="114">
        <f t="shared" si="0"/>
        <v>0</v>
      </c>
    </row>
    <row r="69" spans="2:9">
      <c r="B69" s="85" t="s">
        <v>518</v>
      </c>
      <c r="C69" s="114">
        <v>640510</v>
      </c>
      <c r="D69" s="114">
        <v>631598</v>
      </c>
      <c r="E69" s="114">
        <v>551851</v>
      </c>
      <c r="F69" s="114">
        <f t="shared" si="0"/>
        <v>720257</v>
      </c>
    </row>
    <row r="70" spans="2:9" ht="20.399999999999999">
      <c r="B70" s="85" t="s">
        <v>258</v>
      </c>
      <c r="C70" s="114">
        <v>599821</v>
      </c>
      <c r="D70" s="114">
        <v>1686441</v>
      </c>
      <c r="E70" s="114">
        <v>1744132</v>
      </c>
      <c r="F70" s="114">
        <f t="shared" si="0"/>
        <v>542130</v>
      </c>
    </row>
    <row r="71" spans="2:9">
      <c r="B71" s="85" t="s">
        <v>616</v>
      </c>
      <c r="C71" s="114">
        <f>1096094-404500</f>
        <v>691594</v>
      </c>
      <c r="D71" s="114">
        <v>451612</v>
      </c>
      <c r="E71" s="114">
        <v>821200</v>
      </c>
      <c r="F71" s="114">
        <f t="shared" si="0"/>
        <v>322006</v>
      </c>
      <c r="I71" s="275">
        <f>C71-691594</f>
        <v>0</v>
      </c>
    </row>
    <row r="72" spans="2:9">
      <c r="B72" s="85" t="s">
        <v>469</v>
      </c>
      <c r="C72" s="114">
        <f>2566489+404500</f>
        <v>2970989</v>
      </c>
      <c r="D72" s="114">
        <v>2408107</v>
      </c>
      <c r="E72" s="114">
        <v>4052633</v>
      </c>
      <c r="F72" s="114">
        <f t="shared" si="0"/>
        <v>1326463</v>
      </c>
    </row>
    <row r="73" spans="2:9">
      <c r="B73" s="85" t="s">
        <v>908</v>
      </c>
      <c r="C73" s="114">
        <v>56576</v>
      </c>
      <c r="D73" s="114">
        <v>0</v>
      </c>
      <c r="E73" s="114">
        <v>56576</v>
      </c>
      <c r="F73" s="114">
        <f t="shared" si="0"/>
        <v>0</v>
      </c>
    </row>
    <row r="74" spans="2:9">
      <c r="B74" s="346" t="s">
        <v>196</v>
      </c>
      <c r="C74" s="65">
        <f>SUM(C61:C73)</f>
        <v>10639144.530000001</v>
      </c>
      <c r="D74" s="65">
        <f>SUM(D61:D73)</f>
        <v>11935577</v>
      </c>
      <c r="E74" s="65">
        <f>SUM(E61:E73)</f>
        <v>14287972</v>
      </c>
      <c r="F74" s="65">
        <f>SUM(F61:F73)</f>
        <v>8286749.5300000003</v>
      </c>
    </row>
    <row r="75" spans="2:9">
      <c r="B75" s="85" t="s">
        <v>197</v>
      </c>
      <c r="C75" s="580" t="s">
        <v>790</v>
      </c>
      <c r="D75" s="580" t="s">
        <v>790</v>
      </c>
      <c r="E75" s="580" t="s">
        <v>790</v>
      </c>
      <c r="F75" s="580" t="s">
        <v>790</v>
      </c>
    </row>
    <row r="76" spans="2:9">
      <c r="B76" s="346" t="s">
        <v>198</v>
      </c>
      <c r="C76" s="65">
        <v>1960862</v>
      </c>
      <c r="D76" s="65">
        <v>2133220</v>
      </c>
      <c r="E76" s="65">
        <f>2601913-1</f>
        <v>2601912</v>
      </c>
      <c r="F76" s="65">
        <f>C76+D76-E76</f>
        <v>1492170</v>
      </c>
      <c r="G76" s="275"/>
    </row>
    <row r="77" spans="2:9">
      <c r="B77" s="85" t="s">
        <v>617</v>
      </c>
      <c r="C77" s="114">
        <v>0</v>
      </c>
      <c r="D77" s="181">
        <v>0</v>
      </c>
      <c r="E77" s="114">
        <v>0</v>
      </c>
      <c r="F77" s="181">
        <f>C77+D77-E77</f>
        <v>0</v>
      </c>
    </row>
    <row r="78" spans="2:9" hidden="1">
      <c r="B78" s="85" t="s">
        <v>642</v>
      </c>
      <c r="C78" s="114">
        <v>0</v>
      </c>
      <c r="D78" s="181">
        <v>0</v>
      </c>
      <c r="E78" s="114">
        <v>0</v>
      </c>
      <c r="F78" s="181">
        <f>C78+D78-E78</f>
        <v>0</v>
      </c>
    </row>
    <row r="79" spans="2:9">
      <c r="B79" s="346" t="s">
        <v>198</v>
      </c>
      <c r="C79" s="65">
        <f>C76-C77-C78</f>
        <v>1960862</v>
      </c>
      <c r="D79" s="65">
        <f>D76-D77-D78</f>
        <v>2133220</v>
      </c>
      <c r="E79" s="65">
        <f t="shared" ref="E79" si="1">E76-E77-E78</f>
        <v>2601912</v>
      </c>
      <c r="F79" s="65">
        <f>F76-F77-F78</f>
        <v>1492170</v>
      </c>
    </row>
    <row r="80" spans="2:9" hidden="1">
      <c r="B80" s="43"/>
      <c r="C80" s="66"/>
      <c r="D80" s="66"/>
      <c r="E80" s="66"/>
      <c r="F80" s="66"/>
    </row>
    <row r="81" spans="2:6" hidden="1">
      <c r="B81" s="43"/>
      <c r="C81" s="66"/>
      <c r="D81" s="66"/>
      <c r="E81" s="66"/>
      <c r="F81" s="66"/>
    </row>
    <row r="82" spans="2:6" hidden="1">
      <c r="B82" s="46"/>
      <c r="C82" s="42"/>
      <c r="D82" s="42"/>
      <c r="E82" s="42"/>
      <c r="F82" s="42"/>
    </row>
    <row r="83" spans="2:6" hidden="1">
      <c r="B83" s="43"/>
      <c r="C83" s="294"/>
      <c r="D83" s="294"/>
      <c r="E83" s="294"/>
      <c r="F83" s="294"/>
    </row>
    <row r="84" spans="2:6" hidden="1">
      <c r="B84" s="46"/>
      <c r="C84" s="42"/>
      <c r="D84" s="42"/>
      <c r="E84" s="42"/>
      <c r="F84" s="42"/>
    </row>
    <row r="85" spans="2:6">
      <c r="B85" s="64"/>
      <c r="C85" s="260">
        <f>Aktywa!E13-'NOTA 6 - Podatek '!C79</f>
        <v>0</v>
      </c>
      <c r="D85" s="295"/>
      <c r="E85" s="295"/>
      <c r="F85" s="260">
        <f>Aktywa!D13-F79</f>
        <v>0</v>
      </c>
    </row>
    <row r="86" spans="2:6">
      <c r="B86" s="64"/>
      <c r="C86" s="278"/>
      <c r="D86" s="278"/>
      <c r="E86" s="336"/>
      <c r="F86" s="10"/>
    </row>
    <row r="87" spans="2:6" ht="20.399999999999999">
      <c r="B87" s="62" t="s">
        <v>371</v>
      </c>
      <c r="C87" s="358">
        <v>45291</v>
      </c>
      <c r="D87" s="358" t="s">
        <v>194</v>
      </c>
      <c r="E87" s="358" t="s">
        <v>195</v>
      </c>
      <c r="F87" s="358">
        <v>45657</v>
      </c>
    </row>
    <row r="88" spans="2:6">
      <c r="B88" s="34" t="s">
        <v>41</v>
      </c>
      <c r="C88" s="114">
        <v>4208550</v>
      </c>
      <c r="D88" s="114">
        <v>510949</v>
      </c>
      <c r="E88" s="114">
        <v>2269005</v>
      </c>
      <c r="F88" s="114">
        <f>C88+D88-E88</f>
        <v>2450494</v>
      </c>
    </row>
    <row r="89" spans="2:6">
      <c r="B89" s="34" t="s">
        <v>26</v>
      </c>
      <c r="C89" s="114">
        <v>82890</v>
      </c>
      <c r="D89" s="114">
        <v>4292</v>
      </c>
      <c r="E89" s="114">
        <v>82890</v>
      </c>
      <c r="F89" s="114">
        <f t="shared" ref="F89:F96" si="2">C89+D89-E89</f>
        <v>4292</v>
      </c>
    </row>
    <row r="90" spans="2:6" hidden="1">
      <c r="B90" s="34" t="s">
        <v>535</v>
      </c>
      <c r="C90" s="114">
        <v>0</v>
      </c>
      <c r="D90" s="114">
        <v>0</v>
      </c>
      <c r="E90" s="114">
        <v>0</v>
      </c>
      <c r="F90" s="114">
        <f t="shared" si="2"/>
        <v>0</v>
      </c>
    </row>
    <row r="91" spans="2:6">
      <c r="B91" s="34" t="s">
        <v>511</v>
      </c>
      <c r="C91" s="114">
        <v>1463549</v>
      </c>
      <c r="D91" s="114">
        <v>1808227</v>
      </c>
      <c r="E91" s="114">
        <v>3271776</v>
      </c>
      <c r="F91" s="114">
        <f t="shared" si="2"/>
        <v>0</v>
      </c>
    </row>
    <row r="92" spans="2:6" hidden="1">
      <c r="B92" s="34" t="s">
        <v>832</v>
      </c>
      <c r="C92" s="114">
        <v>0</v>
      </c>
      <c r="D92" s="114">
        <v>0</v>
      </c>
      <c r="E92" s="114">
        <v>0</v>
      </c>
      <c r="F92" s="114">
        <f t="shared" si="2"/>
        <v>0</v>
      </c>
    </row>
    <row r="93" spans="2:6">
      <c r="B93" s="34" t="s">
        <v>684</v>
      </c>
      <c r="C93" s="114">
        <v>336820</v>
      </c>
      <c r="D93" s="114">
        <v>0</v>
      </c>
      <c r="E93" s="114">
        <v>259651</v>
      </c>
      <c r="F93" s="114">
        <f t="shared" si="2"/>
        <v>77169</v>
      </c>
    </row>
    <row r="94" spans="2:6" s="349" customFormat="1" hidden="1">
      <c r="B94" s="34" t="s">
        <v>909</v>
      </c>
      <c r="C94" s="114">
        <v>0</v>
      </c>
      <c r="D94" s="114">
        <v>0</v>
      </c>
      <c r="E94" s="114">
        <v>0</v>
      </c>
      <c r="F94" s="114">
        <f t="shared" si="2"/>
        <v>0</v>
      </c>
    </row>
    <row r="95" spans="2:6" s="349" customFormat="1" hidden="1">
      <c r="B95" s="34" t="s">
        <v>641</v>
      </c>
      <c r="C95" s="114">
        <v>0</v>
      </c>
      <c r="D95" s="114"/>
      <c r="E95" s="114"/>
      <c r="F95" s="114">
        <v>0</v>
      </c>
    </row>
    <row r="96" spans="2:6">
      <c r="B96" s="34" t="s">
        <v>469</v>
      </c>
      <c r="C96" s="114">
        <v>293278</v>
      </c>
      <c r="D96" s="114">
        <v>257277</v>
      </c>
      <c r="E96" s="114">
        <f>270567+20</f>
        <v>270587</v>
      </c>
      <c r="F96" s="114">
        <f t="shared" si="2"/>
        <v>279968</v>
      </c>
    </row>
    <row r="97" spans="2:8">
      <c r="B97" s="346" t="s">
        <v>199</v>
      </c>
      <c r="C97" s="65">
        <f>SUM(C88:C96)</f>
        <v>6385087</v>
      </c>
      <c r="D97" s="65">
        <f t="shared" ref="D97:E97" si="3">SUM(D88:D96)</f>
        <v>2580745</v>
      </c>
      <c r="E97" s="65">
        <f t="shared" si="3"/>
        <v>6153909</v>
      </c>
      <c r="F97" s="65">
        <f>C97+D97-E97</f>
        <v>2811923</v>
      </c>
    </row>
    <row r="98" spans="2:8">
      <c r="B98" s="85" t="s">
        <v>197</v>
      </c>
      <c r="C98" s="581">
        <v>0.19</v>
      </c>
      <c r="D98" s="581">
        <v>0.19</v>
      </c>
      <c r="E98" s="581">
        <v>0.19</v>
      </c>
      <c r="F98" s="581">
        <v>0.19</v>
      </c>
      <c r="H98" s="275"/>
    </row>
    <row r="99" spans="2:8">
      <c r="B99" s="346" t="s">
        <v>996</v>
      </c>
      <c r="C99" s="67">
        <f>ROUND(C97*C98,0)</f>
        <v>1213167</v>
      </c>
      <c r="D99" s="67">
        <f>ROUND(D97*D98,0)</f>
        <v>490342</v>
      </c>
      <c r="E99" s="67">
        <f t="shared" ref="E99:F99" si="4">ROUND(E97*E98,0)</f>
        <v>1169243</v>
      </c>
      <c r="F99" s="67">
        <f t="shared" si="4"/>
        <v>534265</v>
      </c>
    </row>
    <row r="100" spans="2:8">
      <c r="B100" s="63"/>
      <c r="C100" s="260">
        <f>Pasywa!E16-C99</f>
        <v>0</v>
      </c>
      <c r="D100" s="295"/>
      <c r="E100" s="295"/>
      <c r="F100" s="260">
        <f>Pasywa!D16-F99</f>
        <v>0</v>
      </c>
    </row>
    <row r="101" spans="2:8">
      <c r="B101" s="64" t="s">
        <v>398</v>
      </c>
      <c r="C101" s="279"/>
      <c r="D101" s="279"/>
      <c r="E101" s="1"/>
      <c r="F101" s="1"/>
    </row>
    <row r="102" spans="2:8">
      <c r="B102" s="64"/>
      <c r="C102" s="279"/>
      <c r="D102" s="279"/>
      <c r="E102" s="1"/>
      <c r="F102" s="1"/>
    </row>
    <row r="103" spans="2:8">
      <c r="B103" s="82" t="s">
        <v>269</v>
      </c>
      <c r="C103" s="358">
        <f>Pasywa!D2</f>
        <v>45657</v>
      </c>
      <c r="D103" s="358">
        <v>45291</v>
      </c>
      <c r="E103" s="1"/>
      <c r="F103" s="1"/>
    </row>
    <row r="104" spans="2:8">
      <c r="B104" s="582" t="s">
        <v>395</v>
      </c>
      <c r="C104" s="114">
        <f>F79</f>
        <v>1492170</v>
      </c>
      <c r="D104" s="114">
        <f>C79</f>
        <v>1960862</v>
      </c>
      <c r="E104" s="1"/>
      <c r="F104" s="1"/>
    </row>
    <row r="105" spans="2:8" ht="20.399999999999999">
      <c r="B105" s="325" t="s">
        <v>396</v>
      </c>
      <c r="C105" s="114">
        <f>F99</f>
        <v>534265</v>
      </c>
      <c r="D105" s="114">
        <f>C99</f>
        <v>1213167</v>
      </c>
      <c r="E105" s="195"/>
      <c r="F105" s="1"/>
    </row>
    <row r="106" spans="2:8">
      <c r="B106" s="325" t="s">
        <v>397</v>
      </c>
      <c r="C106" s="114">
        <v>0</v>
      </c>
      <c r="D106" s="114">
        <v>0</v>
      </c>
      <c r="E106" s="1"/>
      <c r="F106" s="1"/>
    </row>
    <row r="107" spans="2:8">
      <c r="B107" s="346" t="s">
        <v>398</v>
      </c>
      <c r="C107" s="65">
        <f>C104-C105-C106</f>
        <v>957905</v>
      </c>
      <c r="D107" s="65">
        <f>D104-D105-D106</f>
        <v>747695</v>
      </c>
      <c r="E107" s="1"/>
      <c r="F107" s="195"/>
    </row>
    <row r="108" spans="2:8">
      <c r="B108" s="35"/>
      <c r="C108" s="195"/>
      <c r="D108" s="195"/>
      <c r="E108" s="1"/>
      <c r="F108" s="1"/>
    </row>
    <row r="109" spans="2:8">
      <c r="B109" s="35"/>
      <c r="C109" s="195"/>
      <c r="D109" s="195"/>
      <c r="E109" s="1"/>
      <c r="F109" s="1"/>
    </row>
    <row r="110" spans="2:8">
      <c r="B110" s="35"/>
      <c r="C110" s="195"/>
      <c r="D110" s="195"/>
      <c r="E110" s="1"/>
      <c r="F110" s="1"/>
    </row>
    <row r="111" spans="2:8">
      <c r="B111" s="35"/>
      <c r="C111" s="195"/>
      <c r="D111" s="195"/>
      <c r="E111" s="1"/>
      <c r="F111" s="1"/>
    </row>
    <row r="112" spans="2:8">
      <c r="B112" s="35"/>
      <c r="C112" s="195"/>
      <c r="D112" s="195"/>
      <c r="E112" s="1"/>
      <c r="F112" s="1"/>
    </row>
    <row r="113" spans="2:6">
      <c r="B113" s="35"/>
      <c r="C113" s="195"/>
      <c r="D113" s="195"/>
      <c r="E113" s="1"/>
      <c r="F113" s="1"/>
    </row>
    <row r="114" spans="2:6">
      <c r="B114" s="35"/>
      <c r="C114" s="195"/>
      <c r="D114" s="195"/>
      <c r="E114" s="1"/>
      <c r="F114" s="1"/>
    </row>
    <row r="115" spans="2:6">
      <c r="B115" s="35"/>
      <c r="C115" s="195"/>
      <c r="D115" s="195"/>
      <c r="E115" s="1"/>
      <c r="F115" s="1"/>
    </row>
    <row r="116" spans="2:6">
      <c r="B116" s="35"/>
      <c r="C116" s="195"/>
      <c r="D116" s="195"/>
      <c r="E116" s="1"/>
      <c r="F116" s="1"/>
    </row>
    <row r="117" spans="2:6">
      <c r="B117" s="35"/>
      <c r="C117" s="195"/>
      <c r="D117" s="195"/>
      <c r="E117" s="1"/>
      <c r="F117" s="1"/>
    </row>
    <row r="118" spans="2:6">
      <c r="B118" s="35"/>
      <c r="C118" s="195"/>
      <c r="D118" s="195"/>
      <c r="E118" s="1"/>
      <c r="F118" s="1"/>
    </row>
    <row r="119" spans="2:6">
      <c r="B119" s="35"/>
      <c r="C119" s="195"/>
      <c r="D119" s="195"/>
      <c r="E119" s="1"/>
      <c r="F119" s="1"/>
    </row>
  </sheetData>
  <phoneticPr fontId="41" type="noConversion"/>
  <pageMargins left="0.74803149606299213" right="0.74803149606299213" top="0.98425196850393704" bottom="0.98425196850393704" header="0.51181102362204722" footer="0.51181102362204722"/>
  <pageSetup paperSize="9" scale="82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B1:H28"/>
  <sheetViews>
    <sheetView showGridLines="0" view="pageBreakPreview" zoomScaleNormal="100" zoomScaleSheetLayoutView="100" workbookViewId="0">
      <selection activeCell="B16" sqref="B16:D22"/>
    </sheetView>
  </sheetViews>
  <sheetFormatPr defaultColWidth="9.33203125" defaultRowHeight="13.2"/>
  <cols>
    <col min="1" max="1" width="3.44140625" customWidth="1"/>
    <col min="2" max="2" width="55.6640625" customWidth="1"/>
    <col min="3" max="4" width="18.33203125" bestFit="1" customWidth="1"/>
    <col min="5" max="5" width="21" customWidth="1"/>
    <col min="6" max="7" width="9.5546875" customWidth="1"/>
  </cols>
  <sheetData>
    <row r="1" spans="2:8">
      <c r="B1" s="36"/>
    </row>
    <row r="2" spans="2:8" s="1" customFormat="1" ht="10.199999999999999"/>
    <row r="3" spans="2:8" s="1" customFormat="1">
      <c r="B3" s="324" t="s">
        <v>760</v>
      </c>
      <c r="C3" s="197"/>
      <c r="D3" s="197"/>
      <c r="E3" s="197"/>
      <c r="F3" s="197"/>
      <c r="G3" s="197"/>
      <c r="H3" s="197"/>
    </row>
    <row r="4" spans="2:8" s="1" customFormat="1" ht="10.199999999999999">
      <c r="B4" s="76"/>
      <c r="C4" s="197"/>
      <c r="D4" s="197"/>
      <c r="E4" s="197"/>
      <c r="F4" s="197"/>
      <c r="G4" s="197"/>
      <c r="H4" s="197"/>
    </row>
    <row r="5" spans="2:8" s="7" customFormat="1" ht="10.199999999999999">
      <c r="B5" s="103" t="s">
        <v>401</v>
      </c>
      <c r="C5" s="95" t="str">
        <f>'Dane podstawowe'!$B$7</f>
        <v>01.01.2024-31.12.2024</v>
      </c>
      <c r="D5" s="95" t="str">
        <f>'Dane podstawowe'!$B$12</f>
        <v>01.01.2023-31.12.2023</v>
      </c>
      <c r="E5" s="78"/>
      <c r="F5" s="78"/>
      <c r="G5" s="32"/>
    </row>
    <row r="6" spans="2:8" s="1" customFormat="1" ht="10.199999999999999">
      <c r="B6" s="58" t="s">
        <v>399</v>
      </c>
      <c r="C6" s="583">
        <f>RZiS!D34</f>
        <v>-4857520</v>
      </c>
      <c r="D6" s="583">
        <f>RZiS!E34</f>
        <v>-816768</v>
      </c>
      <c r="E6" s="78"/>
      <c r="F6" s="78"/>
    </row>
    <row r="7" spans="2:8" s="1" customFormat="1" ht="10.199999999999999">
      <c r="B7" s="58" t="s">
        <v>400</v>
      </c>
      <c r="C7" s="583">
        <f>RZiS!D30</f>
        <v>0</v>
      </c>
      <c r="D7" s="583">
        <f>RZiS!E30</f>
        <v>0</v>
      </c>
      <c r="E7" s="78"/>
      <c r="F7" s="78"/>
    </row>
    <row r="8" spans="2:8" s="1" customFormat="1" ht="20.399999999999999">
      <c r="B8" s="81" t="s">
        <v>431</v>
      </c>
      <c r="C8" s="130">
        <f>C6-C7</f>
        <v>-4857520</v>
      </c>
      <c r="D8" s="130">
        <f>D6-D7</f>
        <v>-816768</v>
      </c>
      <c r="E8" s="78"/>
      <c r="F8" s="78"/>
    </row>
    <row r="9" spans="2:8" s="1" customFormat="1" ht="10.199999999999999">
      <c r="B9" s="58" t="s">
        <v>402</v>
      </c>
      <c r="C9" s="583">
        <f>SUM(C10:C12)</f>
        <v>0</v>
      </c>
      <c r="D9" s="583">
        <f>SUM(D10:D12)</f>
        <v>0</v>
      </c>
      <c r="E9" s="78"/>
      <c r="F9" s="78"/>
    </row>
    <row r="10" spans="2:8" s="1" customFormat="1" ht="10.199999999999999">
      <c r="B10" s="85" t="s">
        <v>403</v>
      </c>
      <c r="C10" s="583">
        <v>0</v>
      </c>
      <c r="D10" s="583">
        <v>0</v>
      </c>
      <c r="E10" s="78"/>
      <c r="F10" s="78"/>
    </row>
    <row r="11" spans="2:8" s="1" customFormat="1" ht="10.199999999999999">
      <c r="B11" s="85" t="s">
        <v>404</v>
      </c>
      <c r="C11" s="583">
        <v>0</v>
      </c>
      <c r="D11" s="583">
        <v>0</v>
      </c>
      <c r="E11" s="78"/>
      <c r="F11" s="78"/>
    </row>
    <row r="12" spans="2:8" s="1" customFormat="1" ht="10.199999999999999" hidden="1">
      <c r="B12" s="552" t="s">
        <v>405</v>
      </c>
      <c r="C12" s="583"/>
      <c r="D12" s="583"/>
      <c r="E12" s="78"/>
      <c r="F12" s="78"/>
    </row>
    <row r="13" spans="2:8" s="3" customFormat="1" ht="23.4" customHeight="1">
      <c r="B13" s="81" t="s">
        <v>406</v>
      </c>
      <c r="C13" s="130">
        <f>C8+C9</f>
        <v>-4857520</v>
      </c>
      <c r="D13" s="130">
        <f>D8+D9</f>
        <v>-816768</v>
      </c>
      <c r="E13" s="78"/>
      <c r="F13" s="78"/>
    </row>
    <row r="14" spans="2:8" s="1" customFormat="1" ht="10.199999999999999">
      <c r="B14" s="8"/>
      <c r="C14" s="80"/>
      <c r="D14" s="80"/>
      <c r="E14" s="78"/>
      <c r="F14" s="78"/>
    </row>
    <row r="15" spans="2:8" s="1" customFormat="1" ht="10.199999999999999">
      <c r="B15" s="73"/>
      <c r="E15" s="78"/>
      <c r="F15" s="78"/>
    </row>
    <row r="16" spans="2:8" s="1" customFormat="1" ht="10.199999999999999">
      <c r="B16" s="82" t="s">
        <v>413</v>
      </c>
      <c r="C16" s="95" t="str">
        <f>'Dane podstawowe'!$B$7</f>
        <v>01.01.2024-31.12.2024</v>
      </c>
      <c r="D16" s="95" t="str">
        <f>'Dane podstawowe'!$B$12</f>
        <v>01.01.2023-31.12.2023</v>
      </c>
      <c r="E16" s="78"/>
      <c r="F16" s="78"/>
    </row>
    <row r="17" spans="2:6" s="1" customFormat="1" ht="20.399999999999999">
      <c r="B17" s="346" t="s">
        <v>407</v>
      </c>
      <c r="C17" s="65">
        <v>2485775</v>
      </c>
      <c r="D17" s="65">
        <v>2485775</v>
      </c>
      <c r="E17" s="78"/>
      <c r="F17" s="78"/>
    </row>
    <row r="18" spans="2:6" s="1" customFormat="1" ht="10.199999999999999">
      <c r="B18" s="85" t="s">
        <v>408</v>
      </c>
      <c r="C18" s="583">
        <f>SUM(C19:C21)</f>
        <v>0</v>
      </c>
      <c r="D18" s="583">
        <f>SUM(D19:D21)</f>
        <v>0</v>
      </c>
      <c r="E18" s="78"/>
      <c r="F18" s="78"/>
    </row>
    <row r="19" spans="2:6" s="1" customFormat="1" ht="10.199999999999999">
      <c r="B19" s="85" t="s">
        <v>409</v>
      </c>
      <c r="C19" s="114">
        <v>0</v>
      </c>
      <c r="D19" s="114">
        <v>0</v>
      </c>
      <c r="E19" s="78"/>
      <c r="F19" s="78"/>
    </row>
    <row r="20" spans="2:6" s="1" customFormat="1" ht="10.199999999999999">
      <c r="B20" s="85" t="s">
        <v>410</v>
      </c>
      <c r="C20" s="114">
        <v>0</v>
      </c>
      <c r="D20" s="114">
        <v>0</v>
      </c>
      <c r="E20" s="78"/>
      <c r="F20" s="78"/>
    </row>
    <row r="21" spans="2:6" s="1" customFormat="1" ht="10.199999999999999">
      <c r="B21" s="85" t="s">
        <v>411</v>
      </c>
      <c r="C21" s="114">
        <v>0</v>
      </c>
      <c r="D21" s="114">
        <v>0</v>
      </c>
      <c r="E21" s="78"/>
      <c r="F21" s="78"/>
    </row>
    <row r="22" spans="2:6" s="1" customFormat="1" ht="20.399999999999999">
      <c r="B22" s="346" t="s">
        <v>412</v>
      </c>
      <c r="C22" s="130">
        <f>C17+C18</f>
        <v>2485775</v>
      </c>
      <c r="D22" s="130">
        <f>D17+D18</f>
        <v>2485775</v>
      </c>
      <c r="E22" s="78"/>
      <c r="F22" s="78"/>
    </row>
    <row r="23" spans="2:6" s="1" customFormat="1" ht="10.199999999999999">
      <c r="B23" s="64"/>
      <c r="C23" s="190"/>
      <c r="D23" s="190"/>
    </row>
    <row r="24" spans="2:6" s="1" customFormat="1" ht="11.25" customHeight="1">
      <c r="C24" s="686"/>
      <c r="D24" s="686"/>
      <c r="E24" s="686"/>
    </row>
    <row r="25" spans="2:6" s="1" customFormat="1" ht="10.199999999999999">
      <c r="B25" s="73"/>
    </row>
    <row r="28" spans="2:6">
      <c r="C28" s="132"/>
    </row>
  </sheetData>
  <mergeCells count="1">
    <mergeCell ref="C24:E24"/>
  </mergeCells>
  <phoneticPr fontId="41" type="noConversion"/>
  <pageMargins left="0.74803149606299213" right="0.74803149606299213" top="0.98425196850393704" bottom="0.98425196850393704" header="0.51181102362204722" footer="0.51181102362204722"/>
  <pageSetup paperSize="9" scale="62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>
    <pageSetUpPr fitToPage="1"/>
  </sheetPr>
  <dimension ref="B1:J165"/>
  <sheetViews>
    <sheetView showGridLines="0" view="pageBreakPreview" zoomScaleNormal="100" zoomScaleSheetLayoutView="100" zoomScalePageLayoutView="90" workbookViewId="0">
      <selection activeCell="I43" sqref="I43"/>
    </sheetView>
  </sheetViews>
  <sheetFormatPr defaultColWidth="9.33203125" defaultRowHeight="10.199999999999999" outlineLevelRow="1"/>
  <cols>
    <col min="1" max="1" width="2.6640625" style="175" customWidth="1"/>
    <col min="2" max="2" width="42.33203125" style="175" customWidth="1"/>
    <col min="3" max="4" width="15.6640625" style="175" customWidth="1"/>
    <col min="5" max="8" width="14.44140625" style="175" customWidth="1"/>
    <col min="9" max="9" width="15.6640625" style="175" customWidth="1"/>
    <col min="10" max="10" width="13.6640625" style="175" customWidth="1"/>
    <col min="11" max="11" width="14.33203125" style="175" customWidth="1"/>
    <col min="12" max="12" width="13.33203125" style="175" customWidth="1"/>
    <col min="13" max="16384" width="9.33203125" style="175"/>
  </cols>
  <sheetData>
    <row r="1" spans="2:9" ht="18.75" customHeight="1">
      <c r="B1" s="198"/>
    </row>
    <row r="2" spans="2:9" ht="13.2">
      <c r="B2" s="324" t="s">
        <v>1003</v>
      </c>
    </row>
    <row r="3" spans="2:9">
      <c r="B3" s="199"/>
    </row>
    <row r="4" spans="2:9" ht="13.95" customHeight="1">
      <c r="B4" s="47" t="s">
        <v>4</v>
      </c>
    </row>
    <row r="5" spans="2:9" ht="13.95" customHeight="1">
      <c r="B5" s="200"/>
    </row>
    <row r="6" spans="2:9" s="177" customFormat="1">
      <c r="B6" s="178" t="s">
        <v>269</v>
      </c>
      <c r="C6" s="359">
        <f>'Dane podstawowe'!$B$9</f>
        <v>45657</v>
      </c>
      <c r="D6" s="359">
        <f>'Dane podstawowe'!$B$14</f>
        <v>45291</v>
      </c>
      <c r="E6" s="175"/>
      <c r="F6" s="175"/>
    </row>
    <row r="7" spans="2:9">
      <c r="B7" s="201" t="s">
        <v>414</v>
      </c>
      <c r="C7" s="202">
        <v>456397</v>
      </c>
      <c r="D7" s="202">
        <v>630548</v>
      </c>
    </row>
    <row r="8" spans="2:9" ht="20.399999999999999">
      <c r="B8" s="203" t="s">
        <v>415</v>
      </c>
      <c r="C8" s="202">
        <v>0</v>
      </c>
      <c r="D8" s="202">
        <v>0</v>
      </c>
    </row>
    <row r="9" spans="2:9">
      <c r="B9" s="204" t="s">
        <v>25</v>
      </c>
      <c r="C9" s="176">
        <f>SUM(C7:C8)</f>
        <v>456397</v>
      </c>
      <c r="D9" s="176">
        <f>SUM(D7:D8)</f>
        <v>630548</v>
      </c>
    </row>
    <row r="10" spans="2:9">
      <c r="C10" s="253">
        <f>Aktywa!D4-'NOTA 8 -Rzeczowe aktywa trwałe'!C9</f>
        <v>0</v>
      </c>
      <c r="D10" s="253">
        <f>Aktywa!E4-'NOTA 8 -Rzeczowe aktywa trwałe'!D9</f>
        <v>0</v>
      </c>
    </row>
    <row r="11" spans="2:9" s="177" customFormat="1">
      <c r="B11" s="205"/>
      <c r="C11" s="206"/>
      <c r="D11" s="206"/>
      <c r="E11" s="175"/>
      <c r="F11" s="175"/>
      <c r="G11" s="175"/>
      <c r="H11" s="175"/>
    </row>
    <row r="12" spans="2:9">
      <c r="B12" s="360" t="s">
        <v>965</v>
      </c>
      <c r="C12" s="207"/>
      <c r="D12" s="207"/>
    </row>
    <row r="13" spans="2:9">
      <c r="B13" s="200"/>
      <c r="C13" s="207"/>
      <c r="D13" s="207"/>
    </row>
    <row r="14" spans="2:9" ht="30.6" outlineLevel="1">
      <c r="B14" s="179" t="s">
        <v>269</v>
      </c>
      <c r="C14" s="208" t="s">
        <v>271</v>
      </c>
      <c r="D14" s="209" t="s">
        <v>272</v>
      </c>
      <c r="E14" s="208" t="s">
        <v>273</v>
      </c>
      <c r="F14" s="209" t="s">
        <v>465</v>
      </c>
      <c r="G14" s="208" t="s">
        <v>466</v>
      </c>
      <c r="H14" s="398" t="s">
        <v>566</v>
      </c>
      <c r="I14" s="210" t="s">
        <v>25</v>
      </c>
    </row>
    <row r="15" spans="2:9" s="177" customFormat="1" outlineLevel="1">
      <c r="B15" s="361" t="s">
        <v>957</v>
      </c>
      <c r="C15" s="211">
        <f t="shared" ref="C15:H15" si="0">C69</f>
        <v>0</v>
      </c>
      <c r="D15" s="211">
        <f t="shared" si="0"/>
        <v>601555</v>
      </c>
      <c r="E15" s="211">
        <f t="shared" si="0"/>
        <v>3169471</v>
      </c>
      <c r="F15" s="211">
        <f t="shared" si="0"/>
        <v>432315</v>
      </c>
      <c r="G15" s="211">
        <f t="shared" si="0"/>
        <v>193499</v>
      </c>
      <c r="H15" s="211">
        <f t="shared" si="0"/>
        <v>0</v>
      </c>
      <c r="I15" s="211">
        <f>SUM(C15:H15)</f>
        <v>4396840</v>
      </c>
    </row>
    <row r="16" spans="2:9" s="177" customFormat="1" hidden="1" outlineLevel="1">
      <c r="B16" s="400" t="s">
        <v>630</v>
      </c>
      <c r="C16" s="211">
        <v>0</v>
      </c>
      <c r="D16" s="211">
        <v>0</v>
      </c>
      <c r="E16" s="211">
        <v>0</v>
      </c>
      <c r="F16" s="211"/>
      <c r="G16" s="211">
        <v>0</v>
      </c>
      <c r="H16" s="211">
        <v>0</v>
      </c>
      <c r="I16" s="211">
        <f>SUM(C16:H16)</f>
        <v>0</v>
      </c>
    </row>
    <row r="17" spans="2:9" s="177" customFormat="1" ht="20.399999999999999" hidden="1" outlineLevel="1">
      <c r="B17" s="361" t="s">
        <v>773</v>
      </c>
      <c r="C17" s="211">
        <f>C16+C15</f>
        <v>0</v>
      </c>
      <c r="D17" s="211">
        <f>D16+D15</f>
        <v>601555</v>
      </c>
      <c r="E17" s="211">
        <f t="shared" ref="E17:H17" si="1">E16+E15</f>
        <v>3169471</v>
      </c>
      <c r="F17" s="211">
        <f t="shared" si="1"/>
        <v>432315</v>
      </c>
      <c r="G17" s="211">
        <f t="shared" si="1"/>
        <v>193499</v>
      </c>
      <c r="H17" s="211">
        <f t="shared" si="1"/>
        <v>0</v>
      </c>
      <c r="I17" s="211">
        <f t="shared" ref="I17" si="2">SUM(C17:H17)</f>
        <v>4396840</v>
      </c>
    </row>
    <row r="18" spans="2:9" s="212" customFormat="1" outlineLevel="1">
      <c r="B18" s="584" t="s">
        <v>96</v>
      </c>
      <c r="C18" s="585">
        <f t="shared" ref="C18:H18" si="3">SUM(C19:C25)</f>
        <v>0</v>
      </c>
      <c r="D18" s="585">
        <f t="shared" si="3"/>
        <v>0</v>
      </c>
      <c r="E18" s="585">
        <f t="shared" si="3"/>
        <v>62030</v>
      </c>
      <c r="F18" s="585">
        <f t="shared" si="3"/>
        <v>0</v>
      </c>
      <c r="G18" s="585">
        <f t="shared" si="3"/>
        <v>0</v>
      </c>
      <c r="H18" s="585">
        <f t="shared" si="3"/>
        <v>0</v>
      </c>
      <c r="I18" s="585">
        <f>SUM(C18:H18)</f>
        <v>62030</v>
      </c>
    </row>
    <row r="19" spans="2:9" outlineLevel="1">
      <c r="B19" s="586" t="s">
        <v>142</v>
      </c>
      <c r="C19" s="587">
        <v>0</v>
      </c>
      <c r="D19" s="587">
        <v>0</v>
      </c>
      <c r="E19" s="587">
        <v>62030</v>
      </c>
      <c r="F19" s="587">
        <v>0</v>
      </c>
      <c r="G19" s="587"/>
      <c r="H19" s="587">
        <v>0</v>
      </c>
      <c r="I19" s="587">
        <f>SUM(C19:H19)</f>
        <v>62030</v>
      </c>
    </row>
    <row r="20" spans="2:9" hidden="1" outlineLevel="1">
      <c r="B20" s="586" t="s">
        <v>143</v>
      </c>
      <c r="C20" s="587">
        <v>0</v>
      </c>
      <c r="D20" s="587">
        <v>0</v>
      </c>
      <c r="E20" s="587">
        <v>0</v>
      </c>
      <c r="F20" s="587">
        <v>0</v>
      </c>
      <c r="G20" s="587">
        <v>0</v>
      </c>
      <c r="H20" s="587">
        <v>0</v>
      </c>
      <c r="I20" s="587">
        <f>SUM(C20:H20)</f>
        <v>0</v>
      </c>
    </row>
    <row r="21" spans="2:9" hidden="1" outlineLevel="1">
      <c r="B21" s="586" t="s">
        <v>140</v>
      </c>
      <c r="C21" s="587"/>
      <c r="D21" s="587"/>
      <c r="E21" s="587"/>
      <c r="F21" s="587">
        <v>0</v>
      </c>
      <c r="G21" s="587"/>
      <c r="H21" s="587"/>
      <c r="I21" s="587">
        <f t="shared" ref="I21:I25" si="4">SUM(C21:H21)</f>
        <v>0</v>
      </c>
    </row>
    <row r="22" spans="2:9" hidden="1" outlineLevel="1">
      <c r="B22" s="588" t="s">
        <v>771</v>
      </c>
      <c r="C22" s="587">
        <v>0</v>
      </c>
      <c r="D22" s="587">
        <v>0</v>
      </c>
      <c r="E22" s="587">
        <v>0</v>
      </c>
      <c r="F22" s="587"/>
      <c r="G22" s="587">
        <v>0</v>
      </c>
      <c r="H22" s="587">
        <v>0</v>
      </c>
      <c r="I22" s="587">
        <f t="shared" si="4"/>
        <v>0</v>
      </c>
    </row>
    <row r="23" spans="2:9" hidden="1" outlineLevel="1">
      <c r="B23" s="586" t="s">
        <v>145</v>
      </c>
      <c r="C23" s="587"/>
      <c r="D23" s="587"/>
      <c r="E23" s="587"/>
      <c r="F23" s="587"/>
      <c r="G23" s="587"/>
      <c r="H23" s="587"/>
      <c r="I23" s="587">
        <f t="shared" si="4"/>
        <v>0</v>
      </c>
    </row>
    <row r="24" spans="2:9" hidden="1" outlineLevel="1">
      <c r="B24" s="589" t="s">
        <v>460</v>
      </c>
      <c r="C24" s="587"/>
      <c r="D24" s="587"/>
      <c r="E24" s="587"/>
      <c r="F24" s="587"/>
      <c r="G24" s="587"/>
      <c r="H24" s="587"/>
      <c r="I24" s="587">
        <f t="shared" si="4"/>
        <v>0</v>
      </c>
    </row>
    <row r="25" spans="2:9" hidden="1" outlineLevel="1">
      <c r="B25" s="586" t="s">
        <v>450</v>
      </c>
      <c r="C25" s="587">
        <v>0</v>
      </c>
      <c r="D25" s="587">
        <v>0</v>
      </c>
      <c r="E25" s="587">
        <v>0</v>
      </c>
      <c r="F25" s="587">
        <v>0</v>
      </c>
      <c r="G25" s="587"/>
      <c r="H25" s="587">
        <v>0</v>
      </c>
      <c r="I25" s="587">
        <f t="shared" si="4"/>
        <v>0</v>
      </c>
    </row>
    <row r="26" spans="2:9" s="199" customFormat="1" outlineLevel="1">
      <c r="B26" s="584" t="s">
        <v>95</v>
      </c>
      <c r="C26" s="585">
        <f t="shared" ref="C26:H26" si="5">SUM(C27:C32)</f>
        <v>0</v>
      </c>
      <c r="D26" s="585">
        <f t="shared" si="5"/>
        <v>0</v>
      </c>
      <c r="E26" s="585">
        <f t="shared" si="5"/>
        <v>49458</v>
      </c>
      <c r="F26" s="585">
        <f t="shared" si="5"/>
        <v>32335</v>
      </c>
      <c r="G26" s="585">
        <f t="shared" si="5"/>
        <v>35901</v>
      </c>
      <c r="H26" s="585">
        <f t="shared" si="5"/>
        <v>0</v>
      </c>
      <c r="I26" s="585">
        <f>SUM(C26:H26)</f>
        <v>117694</v>
      </c>
    </row>
    <row r="27" spans="2:9" outlineLevel="1">
      <c r="B27" s="588" t="s">
        <v>572</v>
      </c>
      <c r="C27" s="587">
        <v>0</v>
      </c>
      <c r="D27" s="587">
        <v>0</v>
      </c>
      <c r="E27" s="587">
        <v>49458</v>
      </c>
      <c r="F27" s="587">
        <v>32335</v>
      </c>
      <c r="G27" s="587">
        <v>0</v>
      </c>
      <c r="H27" s="587">
        <v>0</v>
      </c>
      <c r="I27" s="587">
        <f>SUM(C27:H27)</f>
        <v>81793</v>
      </c>
    </row>
    <row r="28" spans="2:9" outlineLevel="1">
      <c r="B28" s="586" t="s">
        <v>146</v>
      </c>
      <c r="C28" s="587">
        <v>0</v>
      </c>
      <c r="D28" s="587">
        <v>0</v>
      </c>
      <c r="E28" s="587">
        <v>0</v>
      </c>
      <c r="F28" s="587">
        <v>0</v>
      </c>
      <c r="G28" s="587">
        <v>35901</v>
      </c>
      <c r="H28" s="587">
        <v>0</v>
      </c>
      <c r="I28" s="587">
        <f>SUM(C28:H28)</f>
        <v>35901</v>
      </c>
    </row>
    <row r="29" spans="2:9" hidden="1" outlineLevel="1">
      <c r="B29" s="586" t="s">
        <v>147</v>
      </c>
      <c r="C29" s="587">
        <v>0</v>
      </c>
      <c r="D29" s="587">
        <v>0</v>
      </c>
      <c r="E29" s="587">
        <v>0</v>
      </c>
      <c r="F29" s="587">
        <v>0</v>
      </c>
      <c r="G29" s="587">
        <v>0</v>
      </c>
      <c r="H29" s="587">
        <v>0</v>
      </c>
      <c r="I29" s="587">
        <f t="shared" ref="I29:I32" si="6">SUM(C29:H29)</f>
        <v>0</v>
      </c>
    </row>
    <row r="30" spans="2:9" ht="10.199999999999999" hidden="1" customHeight="1" outlineLevel="1">
      <c r="B30" s="586" t="s">
        <v>145</v>
      </c>
      <c r="C30" s="587">
        <v>0</v>
      </c>
      <c r="D30" s="587">
        <v>0</v>
      </c>
      <c r="E30" s="587">
        <v>0</v>
      </c>
      <c r="F30" s="587">
        <v>0</v>
      </c>
      <c r="G30" s="587">
        <v>0</v>
      </c>
      <c r="H30" s="587">
        <v>0</v>
      </c>
      <c r="I30" s="587">
        <f t="shared" si="6"/>
        <v>0</v>
      </c>
    </row>
    <row r="31" spans="2:9" ht="10.199999999999999" hidden="1" customHeight="1" outlineLevel="1">
      <c r="B31" s="586" t="s">
        <v>148</v>
      </c>
      <c r="C31" s="587">
        <v>0</v>
      </c>
      <c r="D31" s="587">
        <v>0</v>
      </c>
      <c r="E31" s="587">
        <v>0</v>
      </c>
      <c r="F31" s="587">
        <v>0</v>
      </c>
      <c r="G31" s="587">
        <v>0</v>
      </c>
      <c r="H31" s="587">
        <v>0</v>
      </c>
      <c r="I31" s="587">
        <f t="shared" si="6"/>
        <v>0</v>
      </c>
    </row>
    <row r="32" spans="2:9" hidden="1" outlineLevel="1">
      <c r="B32" s="588" t="s">
        <v>571</v>
      </c>
      <c r="C32" s="587">
        <v>0</v>
      </c>
      <c r="D32" s="587">
        <v>0</v>
      </c>
      <c r="E32" s="587">
        <v>0</v>
      </c>
      <c r="F32" s="587">
        <v>0</v>
      </c>
      <c r="G32" s="587">
        <v>0</v>
      </c>
      <c r="H32" s="587"/>
      <c r="I32" s="587">
        <f t="shared" si="6"/>
        <v>0</v>
      </c>
    </row>
    <row r="33" spans="2:10" s="177" customFormat="1" ht="10.8" outlineLevel="1" thickBot="1">
      <c r="B33" s="337" t="s">
        <v>958</v>
      </c>
      <c r="C33" s="213">
        <f>C17+C18-C26</f>
        <v>0</v>
      </c>
      <c r="D33" s="213">
        <f t="shared" ref="D33:H33" si="7">D17+D18-D26</f>
        <v>601555</v>
      </c>
      <c r="E33" s="213">
        <f t="shared" si="7"/>
        <v>3182043</v>
      </c>
      <c r="F33" s="213">
        <f t="shared" si="7"/>
        <v>399980</v>
      </c>
      <c r="G33" s="213">
        <f t="shared" si="7"/>
        <v>157598</v>
      </c>
      <c r="H33" s="213">
        <f t="shared" si="7"/>
        <v>0</v>
      </c>
      <c r="I33" s="213">
        <f>SUM(C33:H33)</f>
        <v>4341176</v>
      </c>
    </row>
    <row r="34" spans="2:10" ht="10.8" outlineLevel="1" thickTop="1">
      <c r="B34" s="280" t="s">
        <v>966</v>
      </c>
      <c r="C34" s="211">
        <f t="shared" ref="C34:G34" si="8">C82</f>
        <v>0</v>
      </c>
      <c r="D34" s="211">
        <f>D82</f>
        <v>399483</v>
      </c>
      <c r="E34" s="211">
        <f>E82</f>
        <v>2754400</v>
      </c>
      <c r="F34" s="211">
        <f t="shared" si="8"/>
        <v>432315</v>
      </c>
      <c r="G34" s="211">
        <f t="shared" si="8"/>
        <v>180094</v>
      </c>
      <c r="H34" s="211">
        <v>0</v>
      </c>
      <c r="I34" s="211">
        <f>SUM(C34:H34)</f>
        <v>3766292</v>
      </c>
      <c r="J34" s="255"/>
    </row>
    <row r="35" spans="2:10" hidden="1" outlineLevel="1">
      <c r="B35" s="400" t="s">
        <v>630</v>
      </c>
      <c r="C35" s="211">
        <v>0</v>
      </c>
      <c r="D35" s="211">
        <v>0</v>
      </c>
      <c r="E35" s="211">
        <v>0</v>
      </c>
      <c r="F35" s="211"/>
      <c r="G35" s="211">
        <v>0</v>
      </c>
      <c r="H35" s="211">
        <v>0</v>
      </c>
      <c r="I35" s="211">
        <f t="shared" ref="I35:I36" si="9">SUM(C35:H35)</f>
        <v>0</v>
      </c>
    </row>
    <row r="36" spans="2:10" ht="20.399999999999999" hidden="1" outlineLevel="1">
      <c r="B36" s="361" t="s">
        <v>774</v>
      </c>
      <c r="C36" s="211">
        <f>C34+C35</f>
        <v>0</v>
      </c>
      <c r="D36" s="211">
        <f t="shared" ref="D36:H36" si="10">D34+D35</f>
        <v>399483</v>
      </c>
      <c r="E36" s="211">
        <f>E34+E35</f>
        <v>2754400</v>
      </c>
      <c r="F36" s="211">
        <f t="shared" si="10"/>
        <v>432315</v>
      </c>
      <c r="G36" s="211">
        <f t="shared" si="10"/>
        <v>180094</v>
      </c>
      <c r="H36" s="211">
        <f t="shared" si="10"/>
        <v>0</v>
      </c>
      <c r="I36" s="211">
        <f t="shared" si="9"/>
        <v>3766292</v>
      </c>
    </row>
    <row r="37" spans="2:10" s="212" customFormat="1" outlineLevel="1">
      <c r="B37" s="584" t="s">
        <v>96</v>
      </c>
      <c r="C37" s="585">
        <f t="shared" ref="C37:G37" si="11">SUM(C38:C40)</f>
        <v>0</v>
      </c>
      <c r="D37" s="585">
        <f t="shared" si="11"/>
        <v>50631</v>
      </c>
      <c r="E37" s="585">
        <f>SUM(E38:E40)</f>
        <v>162702</v>
      </c>
      <c r="F37" s="585">
        <f t="shared" si="11"/>
        <v>0</v>
      </c>
      <c r="G37" s="585">
        <f t="shared" si="11"/>
        <v>6114</v>
      </c>
      <c r="H37" s="585">
        <v>0</v>
      </c>
      <c r="I37" s="585">
        <f>SUM(C37:H37)</f>
        <v>219447</v>
      </c>
    </row>
    <row r="38" spans="2:10" outlineLevel="1">
      <c r="B38" s="586" t="s">
        <v>149</v>
      </c>
      <c r="C38" s="587">
        <v>0</v>
      </c>
      <c r="D38" s="587">
        <v>50631</v>
      </c>
      <c r="E38" s="587">
        <f>165394+1-2693</f>
        <v>162702</v>
      </c>
      <c r="F38" s="587">
        <f>2154-2154</f>
        <v>0</v>
      </c>
      <c r="G38" s="587">
        <v>6114</v>
      </c>
      <c r="H38" s="587">
        <v>0</v>
      </c>
      <c r="I38" s="587">
        <f>SUM(C38:H38)</f>
        <v>219447</v>
      </c>
      <c r="J38" s="175">
        <v>1</v>
      </c>
    </row>
    <row r="39" spans="2:10" hidden="1" outlineLevel="1">
      <c r="B39" s="586" t="s">
        <v>145</v>
      </c>
      <c r="C39" s="587"/>
      <c r="D39" s="587">
        <v>0</v>
      </c>
      <c r="E39" s="587">
        <v>0</v>
      </c>
      <c r="F39" s="587">
        <v>0</v>
      </c>
      <c r="G39" s="587">
        <v>0</v>
      </c>
      <c r="H39" s="587">
        <v>0</v>
      </c>
      <c r="I39" s="587">
        <f t="shared" ref="I39:I40" si="12">SUM(C39:H39)</f>
        <v>0</v>
      </c>
    </row>
    <row r="40" spans="2:10" hidden="1" outlineLevel="1">
      <c r="B40" s="586" t="s">
        <v>450</v>
      </c>
      <c r="C40" s="587">
        <v>0</v>
      </c>
      <c r="D40" s="587">
        <v>0</v>
      </c>
      <c r="E40" s="587">
        <v>0</v>
      </c>
      <c r="F40" s="587">
        <v>0</v>
      </c>
      <c r="G40" s="587">
        <v>0</v>
      </c>
      <c r="H40" s="587">
        <v>0</v>
      </c>
      <c r="I40" s="587">
        <f t="shared" si="12"/>
        <v>0</v>
      </c>
    </row>
    <row r="41" spans="2:10" s="212" customFormat="1" outlineLevel="1">
      <c r="B41" s="584" t="s">
        <v>95</v>
      </c>
      <c r="C41" s="585">
        <f t="shared" ref="C41:G41" si="13">SUM(C42:C45)</f>
        <v>0</v>
      </c>
      <c r="D41" s="585">
        <f t="shared" si="13"/>
        <v>0</v>
      </c>
      <c r="E41" s="585">
        <f t="shared" si="13"/>
        <v>35183</v>
      </c>
      <c r="F41" s="585">
        <f t="shared" si="13"/>
        <v>32335</v>
      </c>
      <c r="G41" s="585">
        <f t="shared" si="13"/>
        <v>33442</v>
      </c>
      <c r="H41" s="585">
        <v>0</v>
      </c>
      <c r="I41" s="585">
        <f>SUM(C41:H41)</f>
        <v>100960</v>
      </c>
    </row>
    <row r="42" spans="2:10" outlineLevel="1">
      <c r="B42" s="588" t="s">
        <v>572</v>
      </c>
      <c r="C42" s="587">
        <v>0</v>
      </c>
      <c r="D42" s="587">
        <v>0</v>
      </c>
      <c r="E42" s="587">
        <f>37876-2693</f>
        <v>35183</v>
      </c>
      <c r="F42" s="181">
        <v>29642</v>
      </c>
      <c r="G42" s="587">
        <v>0</v>
      </c>
      <c r="H42" s="587">
        <v>0</v>
      </c>
      <c r="I42" s="587">
        <f>SUM(C42:H42)</f>
        <v>64825</v>
      </c>
    </row>
    <row r="43" spans="2:10" outlineLevel="1">
      <c r="B43" s="586" t="s">
        <v>146</v>
      </c>
      <c r="C43" s="587">
        <v>0</v>
      </c>
      <c r="D43" s="587">
        <v>0</v>
      </c>
      <c r="E43" s="587">
        <v>0</v>
      </c>
      <c r="F43" s="587">
        <v>0</v>
      </c>
      <c r="G43" s="587">
        <v>33442</v>
      </c>
      <c r="H43" s="587">
        <v>0</v>
      </c>
      <c r="I43" s="587">
        <f>SUM(C43:H43)</f>
        <v>33442</v>
      </c>
    </row>
    <row r="44" spans="2:10" hidden="1" outlineLevel="1">
      <c r="B44" s="586" t="s">
        <v>145</v>
      </c>
      <c r="C44" s="587"/>
      <c r="D44" s="587"/>
      <c r="E44" s="587"/>
      <c r="F44" s="587"/>
      <c r="G44" s="587"/>
      <c r="H44" s="587"/>
      <c r="I44" s="587">
        <f t="shared" ref="I44" si="14">SUM(C44:G44)</f>
        <v>0</v>
      </c>
    </row>
    <row r="45" spans="2:10" outlineLevel="1">
      <c r="B45" s="588" t="s">
        <v>450</v>
      </c>
      <c r="C45" s="587">
        <v>0</v>
      </c>
      <c r="D45" s="587">
        <v>0</v>
      </c>
      <c r="E45" s="587">
        <v>0</v>
      </c>
      <c r="F45" s="587">
        <f>4847-2154</f>
        <v>2693</v>
      </c>
      <c r="G45" s="587"/>
      <c r="H45" s="587">
        <v>0</v>
      </c>
      <c r="I45" s="587">
        <f>SUM(C45:H45)</f>
        <v>2693</v>
      </c>
    </row>
    <row r="46" spans="2:10" ht="10.8" outlineLevel="1" thickBot="1">
      <c r="B46" s="337" t="s">
        <v>962</v>
      </c>
      <c r="C46" s="213">
        <f t="shared" ref="C46" si="15">C34+C37-C41</f>
        <v>0</v>
      </c>
      <c r="D46" s="213">
        <f>D36+D37-D41</f>
        <v>450114</v>
      </c>
      <c r="E46" s="213">
        <f t="shared" ref="E46:H46" si="16">E36+E37-E41</f>
        <v>2881919</v>
      </c>
      <c r="F46" s="213">
        <f t="shared" si="16"/>
        <v>399980</v>
      </c>
      <c r="G46" s="213">
        <f t="shared" si="16"/>
        <v>152766</v>
      </c>
      <c r="H46" s="213">
        <f t="shared" si="16"/>
        <v>0</v>
      </c>
      <c r="I46" s="213">
        <f>SUM(C46:H46)</f>
        <v>3884779</v>
      </c>
    </row>
    <row r="47" spans="2:10" ht="11.4" hidden="1" outlineLevel="1" thickTop="1" thickBot="1">
      <c r="B47" s="354" t="s">
        <v>573</v>
      </c>
      <c r="C47" s="254">
        <v>0</v>
      </c>
      <c r="D47" s="254">
        <v>0</v>
      </c>
      <c r="E47" s="254">
        <v>0</v>
      </c>
      <c r="F47" s="254">
        <v>0</v>
      </c>
      <c r="G47" s="254">
        <v>0</v>
      </c>
      <c r="H47" s="254">
        <v>0</v>
      </c>
      <c r="I47" s="213">
        <f>SUM(C47:H47)</f>
        <v>0</v>
      </c>
    </row>
    <row r="48" spans="2:10" ht="11.4" outlineLevel="1" thickTop="1" thickBot="1">
      <c r="B48" s="354" t="s">
        <v>963</v>
      </c>
      <c r="C48" s="254">
        <f>C33-C46</f>
        <v>0</v>
      </c>
      <c r="D48" s="254">
        <f t="shared" ref="D48:H48" si="17">D33-D46</f>
        <v>151441</v>
      </c>
      <c r="E48" s="254">
        <f>E33-E46-E47</f>
        <v>300124</v>
      </c>
      <c r="F48" s="254">
        <f t="shared" si="17"/>
        <v>0</v>
      </c>
      <c r="G48" s="254">
        <f t="shared" si="17"/>
        <v>4832</v>
      </c>
      <c r="H48" s="254">
        <f t="shared" si="17"/>
        <v>0</v>
      </c>
      <c r="I48" s="254">
        <f>I33-I46-I47</f>
        <v>456397</v>
      </c>
      <c r="J48" s="255"/>
    </row>
    <row r="49" spans="2:10" s="212" customFormat="1" ht="10.8" outlineLevel="1" thickTop="1">
      <c r="B49" s="175"/>
      <c r="C49" s="175"/>
      <c r="D49" s="175"/>
      <c r="E49" s="175"/>
      <c r="F49" s="175"/>
      <c r="G49" s="175"/>
      <c r="H49" s="175"/>
      <c r="I49" s="255">
        <f>Aktywa!D4</f>
        <v>456397</v>
      </c>
    </row>
    <row r="50" spans="2:10" outlineLevel="1">
      <c r="B50" s="360" t="s">
        <v>967</v>
      </c>
      <c r="E50" s="255"/>
      <c r="G50" s="255"/>
    </row>
    <row r="51" spans="2:10" outlineLevel="1">
      <c r="B51" s="200"/>
    </row>
    <row r="52" spans="2:10" s="212" customFormat="1" ht="30.6" outlineLevel="1">
      <c r="B52" s="179" t="s">
        <v>269</v>
      </c>
      <c r="C52" s="208" t="s">
        <v>271</v>
      </c>
      <c r="D52" s="209" t="s">
        <v>272</v>
      </c>
      <c r="E52" s="208" t="s">
        <v>273</v>
      </c>
      <c r="F52" s="209" t="s">
        <v>465</v>
      </c>
      <c r="G52" s="208" t="s">
        <v>466</v>
      </c>
      <c r="H52" s="398" t="s">
        <v>566</v>
      </c>
      <c r="I52" s="210" t="s">
        <v>25</v>
      </c>
    </row>
    <row r="53" spans="2:10" outlineLevel="1">
      <c r="B53" s="81" t="s">
        <v>883</v>
      </c>
      <c r="C53" s="211">
        <v>0</v>
      </c>
      <c r="D53" s="211">
        <v>601555</v>
      </c>
      <c r="E53" s="211">
        <v>3407761</v>
      </c>
      <c r="F53" s="211">
        <v>432315</v>
      </c>
      <c r="G53" s="211">
        <v>188964</v>
      </c>
      <c r="H53" s="211">
        <v>0</v>
      </c>
      <c r="I53" s="102">
        <f t="shared" ref="I53:I56" si="18">SUM(C53:H53)</f>
        <v>4630595</v>
      </c>
    </row>
    <row r="54" spans="2:10" outlineLevel="1">
      <c r="B54" s="584" t="s">
        <v>96</v>
      </c>
      <c r="C54" s="585">
        <f>SUM(C55:C61)</f>
        <v>0</v>
      </c>
      <c r="D54" s="585">
        <f t="shared" ref="D54:H54" si="19">SUM(D55:D61)</f>
        <v>0</v>
      </c>
      <c r="E54" s="585">
        <f t="shared" si="19"/>
        <v>79696</v>
      </c>
      <c r="F54" s="585">
        <f t="shared" si="19"/>
        <v>0</v>
      </c>
      <c r="G54" s="585">
        <f t="shared" si="19"/>
        <v>4535</v>
      </c>
      <c r="H54" s="585">
        <f t="shared" si="19"/>
        <v>0</v>
      </c>
      <c r="I54" s="102">
        <f t="shared" si="18"/>
        <v>84231</v>
      </c>
    </row>
    <row r="55" spans="2:10" outlineLevel="1">
      <c r="B55" s="586" t="s">
        <v>142</v>
      </c>
      <c r="C55" s="587">
        <v>0</v>
      </c>
      <c r="D55" s="587">
        <v>0</v>
      </c>
      <c r="E55" s="587">
        <v>79696</v>
      </c>
      <c r="F55" s="587">
        <v>0</v>
      </c>
      <c r="G55" s="587">
        <v>4535</v>
      </c>
      <c r="H55" s="587">
        <v>0</v>
      </c>
      <c r="I55" s="181">
        <f t="shared" si="18"/>
        <v>84231</v>
      </c>
    </row>
    <row r="56" spans="2:10" hidden="1" outlineLevel="1">
      <c r="B56" s="586" t="s">
        <v>143</v>
      </c>
      <c r="C56" s="587">
        <v>0</v>
      </c>
      <c r="D56" s="587">
        <v>0</v>
      </c>
      <c r="E56" s="587">
        <v>0</v>
      </c>
      <c r="F56" s="587">
        <v>0</v>
      </c>
      <c r="G56" s="587">
        <v>0</v>
      </c>
      <c r="H56" s="587">
        <v>0</v>
      </c>
      <c r="I56" s="181">
        <f t="shared" si="18"/>
        <v>0</v>
      </c>
    </row>
    <row r="57" spans="2:10" ht="12" hidden="1" customHeight="1" outlineLevel="1">
      <c r="B57" s="588" t="s">
        <v>771</v>
      </c>
      <c r="C57" s="587">
        <v>0</v>
      </c>
      <c r="D57" s="587">
        <v>0</v>
      </c>
      <c r="E57" s="587">
        <v>0</v>
      </c>
      <c r="F57" s="587"/>
      <c r="G57" s="587">
        <v>0</v>
      </c>
      <c r="H57" s="587">
        <v>0</v>
      </c>
      <c r="I57" s="181">
        <f>SUM(C57:H57)</f>
        <v>0</v>
      </c>
    </row>
    <row r="58" spans="2:10" s="177" customFormat="1" hidden="1" outlineLevel="1">
      <c r="B58" s="586" t="s">
        <v>144</v>
      </c>
      <c r="C58" s="587">
        <v>0</v>
      </c>
      <c r="D58" s="587">
        <v>0</v>
      </c>
      <c r="E58" s="587">
        <v>0</v>
      </c>
      <c r="F58" s="587">
        <v>0</v>
      </c>
      <c r="G58" s="587">
        <v>0</v>
      </c>
      <c r="H58" s="587">
        <v>0</v>
      </c>
      <c r="I58" s="181">
        <f>SUM(C58:H58)</f>
        <v>0</v>
      </c>
    </row>
    <row r="59" spans="2:10" hidden="1">
      <c r="B59" s="586" t="s">
        <v>145</v>
      </c>
      <c r="C59" s="587"/>
      <c r="D59" s="587"/>
      <c r="E59" s="587"/>
      <c r="F59" s="587"/>
      <c r="G59" s="587"/>
      <c r="H59" s="587"/>
      <c r="I59" s="181">
        <f t="shared" ref="I59:I60" si="20">SUM(C59:G59)</f>
        <v>0</v>
      </c>
      <c r="J59" s="255"/>
    </row>
    <row r="60" spans="2:10" hidden="1">
      <c r="B60" s="589" t="s">
        <v>460</v>
      </c>
      <c r="C60" s="587"/>
      <c r="D60" s="587"/>
      <c r="E60" s="587"/>
      <c r="F60" s="587"/>
      <c r="G60" s="587"/>
      <c r="H60" s="587"/>
      <c r="I60" s="181">
        <f t="shared" si="20"/>
        <v>0</v>
      </c>
    </row>
    <row r="61" spans="2:10" hidden="1">
      <c r="B61" s="586" t="s">
        <v>450</v>
      </c>
      <c r="C61" s="587">
        <v>0</v>
      </c>
      <c r="D61" s="587">
        <v>0</v>
      </c>
      <c r="E61" s="587">
        <v>0</v>
      </c>
      <c r="F61" s="587">
        <v>0</v>
      </c>
      <c r="G61" s="587"/>
      <c r="H61" s="587">
        <v>0</v>
      </c>
      <c r="I61" s="181">
        <f>SUM(C61:H61)</f>
        <v>0</v>
      </c>
    </row>
    <row r="62" spans="2:10" outlineLevel="1">
      <c r="B62" s="584" t="s">
        <v>95</v>
      </c>
      <c r="C62" s="585">
        <f>SUM(C63:C68)</f>
        <v>0</v>
      </c>
      <c r="D62" s="585">
        <f t="shared" ref="D62:H62" si="21">SUM(D63:D68)</f>
        <v>0</v>
      </c>
      <c r="E62" s="585">
        <f t="shared" si="21"/>
        <v>317986</v>
      </c>
      <c r="F62" s="585">
        <f t="shared" si="21"/>
        <v>0</v>
      </c>
      <c r="G62" s="585">
        <f t="shared" si="21"/>
        <v>0</v>
      </c>
      <c r="H62" s="585">
        <f t="shared" si="21"/>
        <v>0</v>
      </c>
      <c r="I62" s="102">
        <f>SUM(C62:H62)</f>
        <v>317986</v>
      </c>
    </row>
    <row r="63" spans="2:10" s="177" customFormat="1" ht="12.75" customHeight="1" outlineLevel="1">
      <c r="B63" s="588" t="s">
        <v>572</v>
      </c>
      <c r="C63" s="587">
        <v>0</v>
      </c>
      <c r="D63" s="587">
        <v>0</v>
      </c>
      <c r="E63" s="587">
        <v>35648</v>
      </c>
      <c r="F63" s="587">
        <v>0</v>
      </c>
      <c r="G63" s="587">
        <v>0</v>
      </c>
      <c r="H63" s="587">
        <v>0</v>
      </c>
      <c r="I63" s="181">
        <f t="shared" ref="I63:I69" si="22">SUM(C63:H63)</f>
        <v>35648</v>
      </c>
    </row>
    <row r="64" spans="2:10" outlineLevel="1">
      <c r="B64" s="586" t="s">
        <v>146</v>
      </c>
      <c r="C64" s="587">
        <v>0</v>
      </c>
      <c r="D64" s="587">
        <v>0</v>
      </c>
      <c r="E64" s="587">
        <v>282338</v>
      </c>
      <c r="F64" s="587">
        <v>0</v>
      </c>
      <c r="G64" s="587">
        <v>0</v>
      </c>
      <c r="H64" s="587">
        <v>0</v>
      </c>
      <c r="I64" s="181">
        <f t="shared" si="22"/>
        <v>282338</v>
      </c>
    </row>
    <row r="65" spans="2:9" hidden="1" outlineLevel="1">
      <c r="B65" s="588" t="s">
        <v>673</v>
      </c>
      <c r="C65" s="587">
        <v>0</v>
      </c>
      <c r="D65" s="587">
        <v>0</v>
      </c>
      <c r="E65" s="587">
        <v>0</v>
      </c>
      <c r="F65" s="587">
        <v>0</v>
      </c>
      <c r="G65" s="587">
        <v>0</v>
      </c>
      <c r="H65" s="587">
        <v>0</v>
      </c>
      <c r="I65" s="181">
        <f t="shared" si="22"/>
        <v>0</v>
      </c>
    </row>
    <row r="66" spans="2:9" hidden="1" outlineLevel="1">
      <c r="B66" s="586" t="s">
        <v>145</v>
      </c>
      <c r="C66" s="587"/>
      <c r="D66" s="587"/>
      <c r="E66" s="587">
        <v>0</v>
      </c>
      <c r="F66" s="587"/>
      <c r="G66" s="587"/>
      <c r="H66" s="587"/>
      <c r="I66" s="181">
        <f t="shared" si="22"/>
        <v>0</v>
      </c>
    </row>
    <row r="67" spans="2:9" hidden="1" outlineLevel="1">
      <c r="B67" s="586" t="s">
        <v>148</v>
      </c>
      <c r="C67" s="587"/>
      <c r="D67" s="587"/>
      <c r="E67" s="587">
        <v>0</v>
      </c>
      <c r="F67" s="587"/>
      <c r="G67" s="587"/>
      <c r="H67" s="587"/>
      <c r="I67" s="181">
        <f t="shared" si="22"/>
        <v>0</v>
      </c>
    </row>
    <row r="68" spans="2:9" hidden="1" outlineLevel="1">
      <c r="B68" s="588" t="s">
        <v>571</v>
      </c>
      <c r="C68" s="587">
        <v>0</v>
      </c>
      <c r="D68" s="587">
        <v>0</v>
      </c>
      <c r="E68" s="587">
        <v>0</v>
      </c>
      <c r="F68" s="587">
        <v>0</v>
      </c>
      <c r="G68" s="587">
        <v>0</v>
      </c>
      <c r="H68" s="181">
        <v>0</v>
      </c>
      <c r="I68" s="181">
        <f t="shared" si="22"/>
        <v>0</v>
      </c>
    </row>
    <row r="69" spans="2:9" ht="10.8" outlineLevel="1" thickBot="1">
      <c r="B69" s="337" t="s">
        <v>884</v>
      </c>
      <c r="C69" s="296">
        <f>C53+C54-C62</f>
        <v>0</v>
      </c>
      <c r="D69" s="296">
        <f t="shared" ref="D69:H69" si="23">D53+D54-D62</f>
        <v>601555</v>
      </c>
      <c r="E69" s="296">
        <f>E53+E54-E62</f>
        <v>3169471</v>
      </c>
      <c r="F69" s="296">
        <f t="shared" si="23"/>
        <v>432315</v>
      </c>
      <c r="G69" s="296">
        <f t="shared" si="23"/>
        <v>193499</v>
      </c>
      <c r="H69" s="296">
        <f t="shared" si="23"/>
        <v>0</v>
      </c>
      <c r="I69" s="102">
        <f t="shared" si="22"/>
        <v>4396840</v>
      </c>
    </row>
    <row r="70" spans="2:9" ht="10.8" outlineLevel="1" thickTop="1">
      <c r="B70" s="280" t="s">
        <v>890</v>
      </c>
      <c r="C70" s="211">
        <v>0</v>
      </c>
      <c r="D70" s="211">
        <v>345696</v>
      </c>
      <c r="E70" s="211">
        <v>2885866</v>
      </c>
      <c r="F70" s="211">
        <v>406458</v>
      </c>
      <c r="G70" s="211">
        <v>172947</v>
      </c>
      <c r="H70" s="211">
        <v>0</v>
      </c>
      <c r="I70" s="102">
        <f>SUM(C70:H70)</f>
        <v>3810967</v>
      </c>
    </row>
    <row r="71" spans="2:9" ht="20.399999999999999" hidden="1" outlineLevel="1">
      <c r="B71" s="361" t="s">
        <v>775</v>
      </c>
      <c r="C71" s="211">
        <f>C70</f>
        <v>0</v>
      </c>
      <c r="D71" s="211">
        <f t="shared" ref="D71:H71" si="24">D70</f>
        <v>345696</v>
      </c>
      <c r="E71" s="211">
        <f t="shared" si="24"/>
        <v>2885866</v>
      </c>
      <c r="F71" s="211">
        <f t="shared" si="24"/>
        <v>406458</v>
      </c>
      <c r="G71" s="211">
        <f t="shared" si="24"/>
        <v>172947</v>
      </c>
      <c r="H71" s="211">
        <f t="shared" si="24"/>
        <v>0</v>
      </c>
      <c r="I71" s="102">
        <f>SUM(C71:H71)</f>
        <v>3810967</v>
      </c>
    </row>
    <row r="72" spans="2:9" outlineLevel="1">
      <c r="B72" s="584" t="s">
        <v>96</v>
      </c>
      <c r="C72" s="585">
        <f>SUM(C73:C75)</f>
        <v>0</v>
      </c>
      <c r="D72" s="585">
        <f t="shared" ref="D72:G72" si="25">SUM(D73:D75)</f>
        <v>53787</v>
      </c>
      <c r="E72" s="585">
        <f t="shared" si="25"/>
        <v>170299</v>
      </c>
      <c r="F72" s="585">
        <f t="shared" si="25"/>
        <v>25857</v>
      </c>
      <c r="G72" s="585">
        <f t="shared" si="25"/>
        <v>7147</v>
      </c>
      <c r="H72" s="585">
        <v>0</v>
      </c>
      <c r="I72" s="102">
        <f>SUM(C72:H72)</f>
        <v>257090</v>
      </c>
    </row>
    <row r="73" spans="2:9" outlineLevel="1">
      <c r="B73" s="586" t="s">
        <v>149</v>
      </c>
      <c r="C73" s="587">
        <v>0</v>
      </c>
      <c r="D73" s="181">
        <v>53787</v>
      </c>
      <c r="E73" s="181">
        <v>170299</v>
      </c>
      <c r="F73" s="181">
        <v>25857</v>
      </c>
      <c r="G73" s="181">
        <v>7147</v>
      </c>
      <c r="H73" s="587">
        <v>0</v>
      </c>
      <c r="I73" s="181">
        <f>SUM(C73:H73)</f>
        <v>257090</v>
      </c>
    </row>
    <row r="74" spans="2:9" hidden="1" outlineLevel="1">
      <c r="B74" s="586" t="s">
        <v>145</v>
      </c>
      <c r="C74" s="587"/>
      <c r="D74" s="587"/>
      <c r="E74" s="587"/>
      <c r="F74" s="587"/>
      <c r="G74" s="587"/>
      <c r="H74" s="587"/>
      <c r="I74" s="181">
        <f t="shared" ref="I74:I80" si="26">SUM(C74:G74)</f>
        <v>0</v>
      </c>
    </row>
    <row r="75" spans="2:9" hidden="1" outlineLevel="1">
      <c r="B75" s="586" t="s">
        <v>450</v>
      </c>
      <c r="C75" s="587">
        <v>0</v>
      </c>
      <c r="D75" s="587">
        <v>0</v>
      </c>
      <c r="E75" s="181">
        <v>0</v>
      </c>
      <c r="F75" s="181">
        <v>0</v>
      </c>
      <c r="G75" s="181">
        <v>0</v>
      </c>
      <c r="H75" s="587">
        <v>0</v>
      </c>
      <c r="I75" s="181">
        <f>SUM(C75:H75)</f>
        <v>0</v>
      </c>
    </row>
    <row r="76" spans="2:9" outlineLevel="1">
      <c r="B76" s="584" t="s">
        <v>95</v>
      </c>
      <c r="C76" s="585">
        <f>SUM(C77:C81)</f>
        <v>0</v>
      </c>
      <c r="D76" s="585">
        <f t="shared" ref="D76:H76" si="27">SUM(D77:D81)</f>
        <v>0</v>
      </c>
      <c r="E76" s="585">
        <f t="shared" si="27"/>
        <v>301765</v>
      </c>
      <c r="F76" s="585">
        <f t="shared" si="27"/>
        <v>0</v>
      </c>
      <c r="G76" s="585">
        <f t="shared" si="27"/>
        <v>0</v>
      </c>
      <c r="H76" s="585">
        <f t="shared" si="27"/>
        <v>0</v>
      </c>
      <c r="I76" s="102">
        <f>SUM(C76:H76)</f>
        <v>301765</v>
      </c>
    </row>
    <row r="77" spans="2:9" outlineLevel="1">
      <c r="B77" s="588" t="s">
        <v>572</v>
      </c>
      <c r="C77" s="587">
        <v>0</v>
      </c>
      <c r="D77" s="587">
        <v>0</v>
      </c>
      <c r="E77" s="181">
        <v>20914</v>
      </c>
      <c r="F77" s="181">
        <v>0</v>
      </c>
      <c r="G77" s="181">
        <v>0</v>
      </c>
      <c r="H77" s="181">
        <v>0</v>
      </c>
      <c r="I77" s="181">
        <f t="shared" ref="I77:I78" si="28">SUM(C77:H77)</f>
        <v>20914</v>
      </c>
    </row>
    <row r="78" spans="2:9" outlineLevel="1">
      <c r="B78" s="586" t="s">
        <v>146</v>
      </c>
      <c r="C78" s="587">
        <v>0</v>
      </c>
      <c r="D78" s="587">
        <v>0</v>
      </c>
      <c r="E78" s="181">
        <v>280851</v>
      </c>
      <c r="F78" s="181">
        <v>0</v>
      </c>
      <c r="G78" s="181">
        <v>0</v>
      </c>
      <c r="H78" s="587">
        <v>0</v>
      </c>
      <c r="I78" s="181">
        <f t="shared" si="28"/>
        <v>280851</v>
      </c>
    </row>
    <row r="79" spans="2:9" hidden="1" outlineLevel="1">
      <c r="B79" s="588" t="s">
        <v>673</v>
      </c>
      <c r="C79" s="587">
        <v>0</v>
      </c>
      <c r="D79" s="587">
        <v>0</v>
      </c>
      <c r="E79" s="587"/>
      <c r="F79" s="587">
        <v>0</v>
      </c>
      <c r="G79" s="587">
        <v>0</v>
      </c>
      <c r="H79" s="587">
        <v>0</v>
      </c>
      <c r="I79" s="102">
        <f>SUM(C79:H79)</f>
        <v>0</v>
      </c>
    </row>
    <row r="80" spans="2:9" hidden="1" outlineLevel="1">
      <c r="B80" s="586" t="s">
        <v>145</v>
      </c>
      <c r="C80" s="587">
        <v>0</v>
      </c>
      <c r="D80" s="587"/>
      <c r="E80" s="587"/>
      <c r="F80" s="587"/>
      <c r="G80" s="587"/>
      <c r="H80" s="587"/>
      <c r="I80" s="102">
        <f t="shared" si="26"/>
        <v>0</v>
      </c>
    </row>
    <row r="81" spans="2:10" s="177" customFormat="1" hidden="1" outlineLevel="1">
      <c r="B81" s="586" t="s">
        <v>450</v>
      </c>
      <c r="C81" s="587">
        <v>0</v>
      </c>
      <c r="D81" s="587">
        <v>0</v>
      </c>
      <c r="E81" s="587"/>
      <c r="F81" s="587">
        <v>0</v>
      </c>
      <c r="G81" s="587"/>
      <c r="H81" s="587">
        <v>0</v>
      </c>
      <c r="I81" s="102">
        <f>SUM(C81:H81)</f>
        <v>0</v>
      </c>
    </row>
    <row r="82" spans="2:10" ht="10.8" outlineLevel="1" thickBot="1">
      <c r="B82" s="337" t="s">
        <v>885</v>
      </c>
      <c r="C82" s="296">
        <f t="shared" ref="C82" si="29">C70+C73-C77</f>
        <v>0</v>
      </c>
      <c r="D82" s="296">
        <f>D71+D72-D76</f>
        <v>399483</v>
      </c>
      <c r="E82" s="296">
        <f t="shared" ref="E82:H82" si="30">E71+E72-E76</f>
        <v>2754400</v>
      </c>
      <c r="F82" s="296">
        <f t="shared" si="30"/>
        <v>432315</v>
      </c>
      <c r="G82" s="296">
        <f t="shared" si="30"/>
        <v>180094</v>
      </c>
      <c r="H82" s="296">
        <f t="shared" si="30"/>
        <v>0</v>
      </c>
      <c r="I82" s="213">
        <f>SUM(C82:H82)</f>
        <v>3766292</v>
      </c>
    </row>
    <row r="83" spans="2:10" ht="11.4" hidden="1" outlineLevel="1" thickTop="1" thickBot="1">
      <c r="B83" s="354" t="s">
        <v>573</v>
      </c>
      <c r="C83" s="213">
        <v>0</v>
      </c>
      <c r="D83" s="213">
        <v>0</v>
      </c>
      <c r="E83" s="213">
        <v>0</v>
      </c>
      <c r="F83" s="213">
        <v>0</v>
      </c>
      <c r="G83" s="213">
        <v>0</v>
      </c>
      <c r="H83" s="213">
        <v>0</v>
      </c>
      <c r="I83" s="213">
        <f>SUM(C83:H83)</f>
        <v>0</v>
      </c>
    </row>
    <row r="84" spans="2:10" ht="12.75" customHeight="1" outlineLevel="1" thickTop="1" thickBot="1">
      <c r="B84" s="354" t="s">
        <v>886</v>
      </c>
      <c r="C84" s="213">
        <f t="shared" ref="C84:H84" si="31">C69-C82-C83</f>
        <v>0</v>
      </c>
      <c r="D84" s="213">
        <f t="shared" si="31"/>
        <v>202072</v>
      </c>
      <c r="E84" s="213">
        <f t="shared" si="31"/>
        <v>415071</v>
      </c>
      <c r="F84" s="213">
        <f t="shared" si="31"/>
        <v>0</v>
      </c>
      <c r="G84" s="213">
        <f t="shared" si="31"/>
        <v>13405</v>
      </c>
      <c r="H84" s="213">
        <f t="shared" si="31"/>
        <v>0</v>
      </c>
      <c r="I84" s="213">
        <f>SUM(C84:H84)</f>
        <v>630548</v>
      </c>
      <c r="J84" s="255">
        <f>I84-Aktywa!E4</f>
        <v>0</v>
      </c>
    </row>
    <row r="85" spans="2:10" ht="10.8" outlineLevel="1" thickTop="1"/>
    <row r="86" spans="2:10" outlineLevel="1"/>
    <row r="87" spans="2:10" outlineLevel="1"/>
    <row r="88" spans="2:10" outlineLevel="1"/>
    <row r="89" spans="2:10" outlineLevel="1"/>
    <row r="90" spans="2:10" outlineLevel="1"/>
    <row r="91" spans="2:10" outlineLevel="1"/>
    <row r="92" spans="2:10" outlineLevel="1"/>
    <row r="93" spans="2:10" outlineLevel="1"/>
    <row r="94" spans="2:10" ht="11.25" customHeight="1" outlineLevel="1"/>
    <row r="95" spans="2:10" ht="12.75" customHeight="1" outlineLevel="1"/>
    <row r="96" spans="2:10" ht="11.25" customHeight="1" outlineLevel="1"/>
    <row r="97" spans="2:10" ht="11.25" customHeight="1" outlineLevel="1"/>
    <row r="98" spans="2:10" ht="12.75" customHeight="1" outlineLevel="1"/>
    <row r="99" spans="2:10" outlineLevel="1"/>
    <row r="100" spans="2:10" outlineLevel="1"/>
    <row r="101" spans="2:10" outlineLevel="1"/>
    <row r="102" spans="2:10" outlineLevel="1"/>
    <row r="103" spans="2:10" ht="13.95" customHeight="1" outlineLevel="1"/>
    <row r="104" spans="2:10" s="177" customFormat="1" outlineLevel="1">
      <c r="B104" s="175"/>
      <c r="C104" s="175"/>
      <c r="D104" s="175"/>
      <c r="E104" s="175"/>
      <c r="F104" s="175"/>
      <c r="G104" s="175"/>
      <c r="H104" s="175"/>
      <c r="I104" s="175"/>
    </row>
    <row r="105" spans="2:10" s="177" customFormat="1" outlineLevel="1">
      <c r="B105" s="175"/>
      <c r="C105" s="175"/>
      <c r="D105" s="175"/>
      <c r="E105" s="175"/>
      <c r="F105" s="175"/>
      <c r="G105" s="175"/>
      <c r="H105" s="175"/>
      <c r="I105" s="175"/>
      <c r="J105" s="336"/>
    </row>
    <row r="110" spans="2:10" s="177" customFormat="1" ht="11.25" customHeight="1">
      <c r="B110" s="175"/>
      <c r="C110" s="175"/>
      <c r="D110" s="175"/>
      <c r="E110" s="175"/>
      <c r="F110" s="175"/>
      <c r="G110" s="175"/>
      <c r="H110" s="175"/>
      <c r="I110" s="175"/>
    </row>
    <row r="111" spans="2:10" s="177" customFormat="1">
      <c r="B111" s="175"/>
      <c r="C111" s="175"/>
      <c r="D111" s="175"/>
      <c r="E111" s="175"/>
      <c r="F111" s="175"/>
      <c r="G111" s="175"/>
      <c r="H111" s="175"/>
      <c r="I111" s="175"/>
    </row>
    <row r="112" spans="2:10" s="177" customFormat="1" ht="23.1" customHeight="1">
      <c r="B112" s="175"/>
      <c r="C112" s="175"/>
      <c r="D112" s="175"/>
      <c r="E112" s="175"/>
      <c r="F112" s="175"/>
      <c r="G112" s="175"/>
      <c r="H112" s="175"/>
      <c r="I112" s="175"/>
    </row>
    <row r="116" ht="12.75" customHeight="1"/>
    <row r="118" ht="17.25" customHeight="1"/>
    <row r="122" ht="11.25" customHeight="1"/>
    <row r="132" spans="2:9" s="177" customFormat="1">
      <c r="B132" s="175"/>
      <c r="C132" s="175"/>
      <c r="D132" s="175"/>
      <c r="E132" s="175"/>
      <c r="F132" s="175"/>
      <c r="G132" s="175"/>
      <c r="H132" s="175"/>
      <c r="I132" s="175"/>
    </row>
    <row r="133" spans="2:9" s="177" customFormat="1">
      <c r="B133" s="175"/>
      <c r="C133" s="175"/>
      <c r="D133" s="175"/>
      <c r="E133" s="175"/>
      <c r="F133" s="175"/>
      <c r="G133" s="175"/>
      <c r="H133" s="175"/>
      <c r="I133" s="175"/>
    </row>
    <row r="153" ht="11.25" customHeight="1"/>
    <row r="154" ht="11.25" customHeight="1"/>
    <row r="159" ht="11.25" customHeight="1"/>
    <row r="160" ht="11.25" customHeight="1"/>
    <row r="165" ht="11.25" customHeight="1"/>
  </sheetData>
  <phoneticPr fontId="41" type="noConversion"/>
  <pageMargins left="0.70866141732283472" right="0.70866141732283472" top="0.74803149606299213" bottom="0.74803149606299213" header="0.31496062992125984" footer="0.31496062992125984"/>
  <pageSetup paperSize="9" scale="37" orientation="landscape" r:id="rId1"/>
  <headerFooter alignWithMargins="0"/>
  <rowBreaks count="1" manualBreakCount="1">
    <brk id="58" min="1" max="8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B1:P173"/>
  <sheetViews>
    <sheetView showGridLines="0" view="pageBreakPreview" zoomScaleNormal="100" zoomScaleSheetLayoutView="100" workbookViewId="0">
      <selection activeCell="M45" sqref="M45"/>
    </sheetView>
  </sheetViews>
  <sheetFormatPr defaultColWidth="9.33203125" defaultRowHeight="10.199999999999999" outlineLevelRow="1"/>
  <cols>
    <col min="1" max="1" width="3.44140625" style="41" customWidth="1"/>
    <col min="2" max="2" width="41.33203125" style="41" customWidth="1"/>
    <col min="3" max="3" width="14.6640625" style="41" customWidth="1"/>
    <col min="4" max="6" width="14.6640625" style="41" hidden="1" customWidth="1"/>
    <col min="7" max="9" width="14.6640625" style="41" customWidth="1"/>
    <col min="10" max="10" width="11.33203125" style="41" customWidth="1"/>
    <col min="11" max="16384" width="9.33203125" style="41"/>
  </cols>
  <sheetData>
    <row r="1" spans="2:10">
      <c r="B1" s="144"/>
    </row>
    <row r="2" spans="2:10" ht="16.5" customHeight="1">
      <c r="B2" s="324" t="s">
        <v>1004</v>
      </c>
    </row>
    <row r="3" spans="2:10" ht="12" customHeight="1">
      <c r="B3" s="2"/>
    </row>
    <row r="4" spans="2:10">
      <c r="B4" s="47" t="s">
        <v>964</v>
      </c>
    </row>
    <row r="5" spans="2:10">
      <c r="B5" s="47"/>
    </row>
    <row r="6" spans="2:10" s="86" customFormat="1" ht="30.6" outlineLevel="1">
      <c r="B6" s="62" t="s">
        <v>269</v>
      </c>
      <c r="C6" s="95" t="s">
        <v>152</v>
      </c>
      <c r="D6" s="62" t="s">
        <v>554</v>
      </c>
      <c r="E6" s="95" t="s">
        <v>553</v>
      </c>
      <c r="F6" s="62" t="s">
        <v>155</v>
      </c>
      <c r="G6" s="95" t="s">
        <v>552</v>
      </c>
      <c r="H6" s="95" t="s">
        <v>200</v>
      </c>
      <c r="I6" s="95" t="s">
        <v>594</v>
      </c>
      <c r="J6" s="95" t="s">
        <v>327</v>
      </c>
    </row>
    <row r="7" spans="2:10" ht="12.75" customHeight="1" outlineLevel="1">
      <c r="B7" s="280" t="s">
        <v>957</v>
      </c>
      <c r="C7" s="297">
        <f>C61</f>
        <v>16951662</v>
      </c>
      <c r="D7" s="297">
        <f>D61</f>
        <v>0</v>
      </c>
      <c r="E7" s="297">
        <f>E61</f>
        <v>0</v>
      </c>
      <c r="F7" s="297">
        <f>F61</f>
        <v>0</v>
      </c>
      <c r="G7" s="297">
        <f>G61</f>
        <v>16215812</v>
      </c>
      <c r="H7" s="297">
        <f t="shared" ref="H7:I7" si="0">H61</f>
        <v>0</v>
      </c>
      <c r="I7" s="297">
        <f t="shared" si="0"/>
        <v>2319801</v>
      </c>
      <c r="J7" s="297">
        <f>SUM(C7:I7)</f>
        <v>35487275</v>
      </c>
    </row>
    <row r="8" spans="2:10" ht="12.75" hidden="1" customHeight="1" outlineLevel="1">
      <c r="B8" s="400" t="s">
        <v>574</v>
      </c>
      <c r="C8" s="438">
        <v>0</v>
      </c>
      <c r="D8" s="438"/>
      <c r="E8" s="438"/>
      <c r="F8" s="438"/>
      <c r="G8" s="438">
        <v>0</v>
      </c>
      <c r="H8" s="438">
        <v>0</v>
      </c>
      <c r="I8" s="438">
        <v>0</v>
      </c>
      <c r="J8" s="438">
        <f t="shared" ref="J8:J10" si="1">SUM(C8:I8)</f>
        <v>0</v>
      </c>
    </row>
    <row r="9" spans="2:10" ht="24.75" hidden="1" customHeight="1" outlineLevel="1">
      <c r="B9" s="361" t="s">
        <v>668</v>
      </c>
      <c r="C9" s="297">
        <f>C7+C8</f>
        <v>16951662</v>
      </c>
      <c r="D9" s="297">
        <f t="shared" ref="D9:I9" si="2">D7+D8</f>
        <v>0</v>
      </c>
      <c r="E9" s="297">
        <f t="shared" si="2"/>
        <v>0</v>
      </c>
      <c r="F9" s="297">
        <f t="shared" si="2"/>
        <v>0</v>
      </c>
      <c r="G9" s="297">
        <f t="shared" si="2"/>
        <v>16215812</v>
      </c>
      <c r="H9" s="297">
        <f t="shared" si="2"/>
        <v>0</v>
      </c>
      <c r="I9" s="297">
        <f t="shared" si="2"/>
        <v>2319801</v>
      </c>
      <c r="J9" s="297">
        <f t="shared" si="1"/>
        <v>35487275</v>
      </c>
    </row>
    <row r="10" spans="2:10" s="74" customFormat="1" outlineLevel="1">
      <c r="B10" s="590" t="s">
        <v>96</v>
      </c>
      <c r="C10" s="184">
        <f t="shared" ref="C10:I10" si="3">SUM(C11:C14)</f>
        <v>0</v>
      </c>
      <c r="D10" s="184">
        <f t="shared" si="3"/>
        <v>0</v>
      </c>
      <c r="E10" s="184">
        <f t="shared" si="3"/>
        <v>0</v>
      </c>
      <c r="F10" s="184">
        <f t="shared" si="3"/>
        <v>0</v>
      </c>
      <c r="G10" s="184">
        <f t="shared" si="3"/>
        <v>395853</v>
      </c>
      <c r="H10" s="184">
        <f t="shared" si="3"/>
        <v>45897</v>
      </c>
      <c r="I10" s="184">
        <f t="shared" si="3"/>
        <v>1808227</v>
      </c>
      <c r="J10" s="297">
        <f t="shared" si="1"/>
        <v>2249977</v>
      </c>
    </row>
    <row r="11" spans="2:10" outlineLevel="1">
      <c r="B11" s="298" t="s">
        <v>385</v>
      </c>
      <c r="C11" s="181">
        <v>0</v>
      </c>
      <c r="D11" s="181">
        <v>0</v>
      </c>
      <c r="E11" s="181">
        <v>0</v>
      </c>
      <c r="F11" s="181">
        <v>0</v>
      </c>
      <c r="G11" s="181">
        <v>395853</v>
      </c>
      <c r="H11" s="181">
        <v>45897</v>
      </c>
      <c r="I11" s="181">
        <v>0</v>
      </c>
      <c r="J11" s="181">
        <f>SUM(C11:I12)</f>
        <v>441750</v>
      </c>
    </row>
    <row r="12" spans="2:10" hidden="1" outlineLevel="1">
      <c r="B12" s="298" t="s">
        <v>145</v>
      </c>
      <c r="C12" s="181"/>
      <c r="D12" s="181"/>
      <c r="E12" s="181"/>
      <c r="F12" s="181"/>
      <c r="G12" s="181"/>
      <c r="H12" s="181"/>
      <c r="I12" s="181"/>
      <c r="J12" s="181">
        <f t="shared" ref="J12" si="4">SUM(C12:I13)</f>
        <v>1808227</v>
      </c>
    </row>
    <row r="13" spans="2:10" outlineLevel="1">
      <c r="B13" s="298" t="s">
        <v>624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1808227</v>
      </c>
      <c r="J13" s="181">
        <f>SUM(C13:I13)</f>
        <v>1808227</v>
      </c>
    </row>
    <row r="14" spans="2:10" hidden="1" outlineLevel="1">
      <c r="B14" s="298" t="s">
        <v>450</v>
      </c>
      <c r="C14" s="181">
        <v>0</v>
      </c>
      <c r="D14" s="181">
        <v>0</v>
      </c>
      <c r="E14" s="181">
        <v>0</v>
      </c>
      <c r="F14" s="181"/>
      <c r="G14" s="181">
        <v>0</v>
      </c>
      <c r="H14" s="181">
        <v>0</v>
      </c>
      <c r="I14" s="181">
        <v>0</v>
      </c>
      <c r="J14" s="181">
        <f>SUM(C14:I14)</f>
        <v>0</v>
      </c>
    </row>
    <row r="15" spans="2:10" s="74" customFormat="1" outlineLevel="1">
      <c r="B15" s="590" t="s">
        <v>95</v>
      </c>
      <c r="C15" s="184">
        <f t="shared" ref="C15:I15" si="5">SUM(C16:C19)</f>
        <v>1942823</v>
      </c>
      <c r="D15" s="184">
        <f t="shared" si="5"/>
        <v>0</v>
      </c>
      <c r="E15" s="184">
        <f t="shared" si="5"/>
        <v>0</v>
      </c>
      <c r="F15" s="184">
        <f t="shared" si="5"/>
        <v>0</v>
      </c>
      <c r="G15" s="184">
        <f t="shared" si="5"/>
        <v>2272858</v>
      </c>
      <c r="H15" s="184">
        <f t="shared" si="5"/>
        <v>0</v>
      </c>
      <c r="I15" s="184">
        <f t="shared" si="5"/>
        <v>406337</v>
      </c>
      <c r="J15" s="297">
        <f t="shared" ref="J15" si="6">SUM(C15:I15)</f>
        <v>4622018</v>
      </c>
    </row>
    <row r="16" spans="2:10" hidden="1" outlineLevel="1">
      <c r="B16" s="298" t="s">
        <v>595</v>
      </c>
      <c r="C16" s="181">
        <v>0</v>
      </c>
      <c r="D16" s="181">
        <v>0</v>
      </c>
      <c r="E16" s="181">
        <v>0</v>
      </c>
      <c r="F16" s="181"/>
      <c r="G16" s="181">
        <v>0</v>
      </c>
      <c r="H16" s="181">
        <v>0</v>
      </c>
      <c r="I16" s="181"/>
      <c r="J16" s="181">
        <f>SUM(C16:I16)</f>
        <v>0</v>
      </c>
    </row>
    <row r="17" spans="2:12" outlineLevel="1">
      <c r="B17" s="298" t="s">
        <v>146</v>
      </c>
      <c r="C17" s="181">
        <v>1942823</v>
      </c>
      <c r="D17" s="181"/>
      <c r="E17" s="181"/>
      <c r="F17" s="181"/>
      <c r="G17" s="181">
        <v>2272858</v>
      </c>
      <c r="H17" s="181">
        <v>0</v>
      </c>
      <c r="I17" s="181">
        <v>406337</v>
      </c>
      <c r="J17" s="181">
        <f t="shared" ref="J17:J19" si="7">SUM(C17:I17)</f>
        <v>4622018</v>
      </c>
    </row>
    <row r="18" spans="2:12" hidden="1" outlineLevel="1">
      <c r="B18" s="298" t="s">
        <v>572</v>
      </c>
      <c r="C18" s="181">
        <v>0</v>
      </c>
      <c r="D18" s="181"/>
      <c r="E18" s="181"/>
      <c r="F18" s="181"/>
      <c r="G18" s="181">
        <v>0</v>
      </c>
      <c r="H18" s="181">
        <v>0</v>
      </c>
      <c r="I18" s="181">
        <v>0</v>
      </c>
      <c r="J18" s="181">
        <f t="shared" si="7"/>
        <v>0</v>
      </c>
    </row>
    <row r="19" spans="2:12" hidden="1" outlineLevel="1">
      <c r="B19" s="298" t="s">
        <v>450</v>
      </c>
      <c r="C19" s="181">
        <v>0</v>
      </c>
      <c r="D19" s="181"/>
      <c r="E19" s="181"/>
      <c r="F19" s="181"/>
      <c r="G19" s="181">
        <v>0</v>
      </c>
      <c r="H19" s="181">
        <v>0</v>
      </c>
      <c r="I19" s="181">
        <v>0</v>
      </c>
      <c r="J19" s="181">
        <f t="shared" si="7"/>
        <v>0</v>
      </c>
    </row>
    <row r="20" spans="2:12" ht="14.25" customHeight="1" outlineLevel="1" thickBot="1">
      <c r="B20" s="337" t="s">
        <v>958</v>
      </c>
      <c r="C20" s="296">
        <f>C9+C10-C15</f>
        <v>15008839</v>
      </c>
      <c r="D20" s="296">
        <f t="shared" ref="D20:H20" si="8">D9+D10-D15</f>
        <v>0</v>
      </c>
      <c r="E20" s="296">
        <f t="shared" si="8"/>
        <v>0</v>
      </c>
      <c r="F20" s="296">
        <f t="shared" si="8"/>
        <v>0</v>
      </c>
      <c r="G20" s="296">
        <f t="shared" si="8"/>
        <v>14338807</v>
      </c>
      <c r="H20" s="296">
        <f t="shared" si="8"/>
        <v>45897</v>
      </c>
      <c r="I20" s="296">
        <f>I9+I10-I15</f>
        <v>3721691</v>
      </c>
      <c r="J20" s="296">
        <f>J9+J10-J15</f>
        <v>33115234</v>
      </c>
      <c r="L20" s="303"/>
    </row>
    <row r="21" spans="2:12" ht="14.25" customHeight="1" outlineLevel="1" thickTop="1">
      <c r="B21" s="591" t="s">
        <v>959</v>
      </c>
      <c r="C21" s="423">
        <f>C67</f>
        <v>1597038</v>
      </c>
      <c r="D21" s="423">
        <f t="shared" ref="D21:I21" si="9">D67</f>
        <v>0</v>
      </c>
      <c r="E21" s="423">
        <f t="shared" si="9"/>
        <v>0</v>
      </c>
      <c r="F21" s="423">
        <f t="shared" si="9"/>
        <v>0</v>
      </c>
      <c r="G21" s="423">
        <f t="shared" si="9"/>
        <v>150000</v>
      </c>
      <c r="H21" s="423">
        <f t="shared" si="9"/>
        <v>0</v>
      </c>
      <c r="I21" s="423">
        <f t="shared" si="9"/>
        <v>856252</v>
      </c>
      <c r="J21" s="423">
        <f>SUM(C21:I21)</f>
        <v>2603290</v>
      </c>
      <c r="L21" s="303"/>
    </row>
    <row r="22" spans="2:12" ht="14.25" hidden="1" customHeight="1" outlineLevel="1">
      <c r="B22" s="400" t="s">
        <v>574</v>
      </c>
      <c r="C22" s="300">
        <v>0</v>
      </c>
      <c r="D22" s="423"/>
      <c r="E22" s="423"/>
      <c r="F22" s="423"/>
      <c r="G22" s="300">
        <v>0</v>
      </c>
      <c r="H22" s="423">
        <v>0</v>
      </c>
      <c r="I22" s="300">
        <v>0</v>
      </c>
      <c r="J22" s="423">
        <f>SUM(C22:I22)</f>
        <v>0</v>
      </c>
      <c r="L22" s="303"/>
    </row>
    <row r="23" spans="2:12" ht="23.4" hidden="1" customHeight="1" outlineLevel="1">
      <c r="B23" s="592" t="s">
        <v>669</v>
      </c>
      <c r="C23" s="423">
        <f>C21+C22</f>
        <v>1597038</v>
      </c>
      <c r="D23" s="423">
        <f t="shared" ref="D23:I23" si="10">D21+D22</f>
        <v>0</v>
      </c>
      <c r="E23" s="423">
        <f t="shared" si="10"/>
        <v>0</v>
      </c>
      <c r="F23" s="423">
        <f t="shared" si="10"/>
        <v>0</v>
      </c>
      <c r="G23" s="423">
        <f t="shared" si="10"/>
        <v>150000</v>
      </c>
      <c r="H23" s="423">
        <f t="shared" si="10"/>
        <v>0</v>
      </c>
      <c r="I23" s="423">
        <f t="shared" si="10"/>
        <v>856252</v>
      </c>
      <c r="J23" s="423">
        <f t="shared" ref="J23:J26" si="11">SUM(C23:I23)</f>
        <v>2603290</v>
      </c>
      <c r="L23" s="303"/>
    </row>
    <row r="24" spans="2:12" ht="14.25" customHeight="1" outlineLevel="1">
      <c r="B24" s="593" t="s">
        <v>596</v>
      </c>
      <c r="C24" s="300">
        <v>0</v>
      </c>
      <c r="D24" s="300"/>
      <c r="E24" s="300"/>
      <c r="F24" s="300"/>
      <c r="G24" s="300">
        <v>0</v>
      </c>
      <c r="H24" s="300">
        <v>0</v>
      </c>
      <c r="I24" s="300">
        <v>3271776</v>
      </c>
      <c r="J24" s="300">
        <f t="shared" si="11"/>
        <v>3271776</v>
      </c>
      <c r="L24" s="303"/>
    </row>
    <row r="25" spans="2:12" ht="14.25" customHeight="1" outlineLevel="1">
      <c r="B25" s="593" t="s">
        <v>195</v>
      </c>
      <c r="C25" s="300">
        <v>989989</v>
      </c>
      <c r="D25" s="300"/>
      <c r="E25" s="300"/>
      <c r="F25" s="300"/>
      <c r="G25" s="300">
        <v>0</v>
      </c>
      <c r="H25" s="300">
        <v>0</v>
      </c>
      <c r="I25" s="300">
        <v>406337</v>
      </c>
      <c r="J25" s="300">
        <f t="shared" si="11"/>
        <v>1396326</v>
      </c>
      <c r="L25" s="303"/>
    </row>
    <row r="26" spans="2:12" ht="16.5" customHeight="1" outlineLevel="1" thickBot="1">
      <c r="B26" s="337" t="s">
        <v>960</v>
      </c>
      <c r="C26" s="296">
        <f>C23+C24-C25</f>
        <v>607049</v>
      </c>
      <c r="D26" s="296">
        <f t="shared" ref="D26:I26" si="12">D23+D24-D25</f>
        <v>0</v>
      </c>
      <c r="E26" s="296">
        <f t="shared" si="12"/>
        <v>0</v>
      </c>
      <c r="F26" s="296">
        <f t="shared" si="12"/>
        <v>0</v>
      </c>
      <c r="G26" s="296">
        <f t="shared" si="12"/>
        <v>150000</v>
      </c>
      <c r="H26" s="296">
        <f t="shared" si="12"/>
        <v>0</v>
      </c>
      <c r="I26" s="296">
        <f t="shared" si="12"/>
        <v>3721691</v>
      </c>
      <c r="J26" s="423">
        <f t="shared" si="11"/>
        <v>4478740</v>
      </c>
    </row>
    <row r="27" spans="2:12" ht="10.8" outlineLevel="1" thickTop="1">
      <c r="B27" s="81" t="s">
        <v>961</v>
      </c>
      <c r="C27" s="102">
        <f>C80+C81</f>
        <v>11271851</v>
      </c>
      <c r="D27" s="102">
        <f t="shared" ref="D27:I27" si="13">D80+D81</f>
        <v>0</v>
      </c>
      <c r="E27" s="102">
        <f t="shared" si="13"/>
        <v>0</v>
      </c>
      <c r="F27" s="102">
        <f t="shared" si="13"/>
        <v>0</v>
      </c>
      <c r="G27" s="102">
        <f t="shared" si="13"/>
        <v>6595044</v>
      </c>
      <c r="H27" s="102">
        <f t="shared" si="13"/>
        <v>0</v>
      </c>
      <c r="I27" s="102">
        <f t="shared" si="13"/>
        <v>0</v>
      </c>
      <c r="J27" s="102">
        <f>SUM(C27:I27)</f>
        <v>17866895</v>
      </c>
    </row>
    <row r="28" spans="2:12" hidden="1" outlineLevel="1">
      <c r="B28" s="400" t="s">
        <v>574</v>
      </c>
      <c r="C28" s="102">
        <v>0</v>
      </c>
      <c r="D28" s="102"/>
      <c r="E28" s="102"/>
      <c r="F28" s="102"/>
      <c r="G28" s="102">
        <v>0</v>
      </c>
      <c r="H28" s="102">
        <v>0</v>
      </c>
      <c r="I28" s="102">
        <v>0</v>
      </c>
      <c r="J28" s="102">
        <f t="shared" ref="J28:J30" si="14">SUM(C28:I28)</f>
        <v>0</v>
      </c>
    </row>
    <row r="29" spans="2:12" ht="20.399999999999999" hidden="1" outlineLevel="1">
      <c r="B29" s="361" t="s">
        <v>665</v>
      </c>
      <c r="C29" s="102">
        <f>C28+C27</f>
        <v>11271851</v>
      </c>
      <c r="D29" s="102">
        <f t="shared" ref="D29:I29" si="15">D28+D27</f>
        <v>0</v>
      </c>
      <c r="E29" s="102">
        <f t="shared" si="15"/>
        <v>0</v>
      </c>
      <c r="F29" s="102">
        <f t="shared" si="15"/>
        <v>0</v>
      </c>
      <c r="G29" s="102">
        <f t="shared" si="15"/>
        <v>6595044</v>
      </c>
      <c r="H29" s="102">
        <f t="shared" si="15"/>
        <v>0</v>
      </c>
      <c r="I29" s="102">
        <f t="shared" si="15"/>
        <v>0</v>
      </c>
      <c r="J29" s="102">
        <f t="shared" si="14"/>
        <v>17866895</v>
      </c>
      <c r="K29" s="303"/>
    </row>
    <row r="30" spans="2:12" s="74" customFormat="1" outlineLevel="1">
      <c r="B30" s="590" t="s">
        <v>96</v>
      </c>
      <c r="C30" s="184">
        <f>SUM(C31:C33)</f>
        <v>1683236</v>
      </c>
      <c r="D30" s="184">
        <f t="shared" ref="D30:H30" si="16">SUM(D31:D33)</f>
        <v>0</v>
      </c>
      <c r="E30" s="184">
        <f t="shared" si="16"/>
        <v>0</v>
      </c>
      <c r="F30" s="184">
        <f t="shared" si="16"/>
        <v>0</v>
      </c>
      <c r="G30" s="184">
        <f t="shared" si="16"/>
        <v>1280352</v>
      </c>
      <c r="H30" s="184">
        <f t="shared" si="16"/>
        <v>0</v>
      </c>
      <c r="I30" s="184">
        <v>0</v>
      </c>
      <c r="J30" s="102">
        <f t="shared" si="14"/>
        <v>2963588</v>
      </c>
      <c r="K30" s="424"/>
    </row>
    <row r="31" spans="2:12" outlineLevel="1">
      <c r="B31" s="298" t="s">
        <v>149</v>
      </c>
      <c r="C31" s="181">
        <v>1683236</v>
      </c>
      <c r="D31" s="181"/>
      <c r="E31" s="181"/>
      <c r="F31" s="181"/>
      <c r="G31" s="181">
        <f>1280351+1</f>
        <v>1280352</v>
      </c>
      <c r="H31" s="181">
        <v>0</v>
      </c>
      <c r="I31" s="181">
        <v>0</v>
      </c>
      <c r="J31" s="181">
        <f>SUM(C31:I32)</f>
        <v>2963588</v>
      </c>
      <c r="K31" s="303"/>
      <c r="L31" s="303"/>
    </row>
    <row r="32" spans="2:12" hidden="1" outlineLevel="1">
      <c r="B32" s="298" t="s">
        <v>145</v>
      </c>
      <c r="C32" s="181"/>
      <c r="D32" s="181"/>
      <c r="E32" s="181"/>
      <c r="F32" s="181"/>
      <c r="G32" s="181"/>
      <c r="H32" s="181"/>
      <c r="I32" s="181"/>
      <c r="J32" s="181">
        <f t="shared" ref="J32" si="17">SUM(C32:I33)</f>
        <v>0</v>
      </c>
    </row>
    <row r="33" spans="2:16" hidden="1" outlineLevel="1">
      <c r="B33" s="298" t="s">
        <v>450</v>
      </c>
      <c r="C33" s="181">
        <v>0</v>
      </c>
      <c r="D33" s="181">
        <v>0</v>
      </c>
      <c r="E33" s="181">
        <v>0</v>
      </c>
      <c r="F33" s="181">
        <v>0</v>
      </c>
      <c r="G33" s="181">
        <v>0</v>
      </c>
      <c r="H33" s="181">
        <v>0</v>
      </c>
      <c r="I33" s="181">
        <v>0</v>
      </c>
      <c r="J33" s="181">
        <f>SUM(C33:I33)</f>
        <v>0</v>
      </c>
      <c r="L33" s="303"/>
    </row>
    <row r="34" spans="2:16" s="74" customFormat="1" ht="11.4" customHeight="1" outlineLevel="1">
      <c r="B34" s="590" t="s">
        <v>95</v>
      </c>
      <c r="C34" s="184">
        <f t="shared" ref="C34:H34" si="18">SUM(C35:C38)</f>
        <v>952834</v>
      </c>
      <c r="D34" s="184">
        <f t="shared" si="18"/>
        <v>0</v>
      </c>
      <c r="E34" s="184">
        <f t="shared" si="18"/>
        <v>0</v>
      </c>
      <c r="F34" s="184">
        <f t="shared" si="18"/>
        <v>0</v>
      </c>
      <c r="G34" s="184">
        <f t="shared" si="18"/>
        <v>2272858</v>
      </c>
      <c r="H34" s="184">
        <f t="shared" si="18"/>
        <v>0</v>
      </c>
      <c r="I34" s="184">
        <v>0</v>
      </c>
      <c r="J34" s="102">
        <f t="shared" ref="J34" si="19">SUM(C34:I34)</f>
        <v>3225692</v>
      </c>
    </row>
    <row r="35" spans="2:16" outlineLevel="1">
      <c r="B35" s="298" t="s">
        <v>146</v>
      </c>
      <c r="C35" s="181">
        <v>952834</v>
      </c>
      <c r="D35" s="181">
        <v>0</v>
      </c>
      <c r="E35" s="181">
        <v>0</v>
      </c>
      <c r="F35" s="181">
        <v>0</v>
      </c>
      <c r="G35" s="181">
        <v>2272858</v>
      </c>
      <c r="H35" s="181">
        <v>0</v>
      </c>
      <c r="I35" s="181"/>
      <c r="J35" s="181">
        <f>SUM(C35:H35)</f>
        <v>3225692</v>
      </c>
    </row>
    <row r="36" spans="2:16" hidden="1" outlineLevel="1">
      <c r="B36" s="298" t="s">
        <v>146</v>
      </c>
      <c r="C36" s="181">
        <v>0</v>
      </c>
      <c r="D36" s="181">
        <v>0</v>
      </c>
      <c r="E36" s="181">
        <v>0</v>
      </c>
      <c r="F36" s="181">
        <v>0</v>
      </c>
      <c r="G36" s="181">
        <v>0</v>
      </c>
      <c r="H36" s="181">
        <v>0</v>
      </c>
      <c r="I36" s="181">
        <v>0</v>
      </c>
      <c r="J36" s="181">
        <f>SUM(C36:I37)</f>
        <v>0</v>
      </c>
    </row>
    <row r="37" spans="2:16" hidden="1" outlineLevel="1">
      <c r="B37" s="298" t="s">
        <v>572</v>
      </c>
      <c r="C37" s="181">
        <v>0</v>
      </c>
      <c r="D37" s="181"/>
      <c r="E37" s="181"/>
      <c r="F37" s="181"/>
      <c r="G37" s="181">
        <v>0</v>
      </c>
      <c r="H37" s="181">
        <v>0</v>
      </c>
      <c r="I37" s="181">
        <v>0</v>
      </c>
      <c r="J37" s="181">
        <f t="shared" ref="J37" si="20">SUM(C37:I38)</f>
        <v>0</v>
      </c>
    </row>
    <row r="38" spans="2:16" hidden="1" outlineLevel="1">
      <c r="B38" s="298" t="s">
        <v>450</v>
      </c>
      <c r="C38" s="181">
        <v>0</v>
      </c>
      <c r="D38" s="181"/>
      <c r="E38" s="181"/>
      <c r="F38" s="181"/>
      <c r="G38" s="181">
        <v>0</v>
      </c>
      <c r="H38" s="181">
        <v>0</v>
      </c>
      <c r="I38" s="181">
        <v>0</v>
      </c>
      <c r="J38" s="181">
        <f>SUM(C38:I38)</f>
        <v>0</v>
      </c>
    </row>
    <row r="39" spans="2:16" ht="10.8" outlineLevel="1" thickBot="1">
      <c r="B39" s="81" t="s">
        <v>962</v>
      </c>
      <c r="C39" s="296">
        <f>C29+C30-C34</f>
        <v>12002253</v>
      </c>
      <c r="D39" s="296">
        <f t="shared" ref="D39:I39" si="21">D29+D30-D34</f>
        <v>0</v>
      </c>
      <c r="E39" s="296">
        <f t="shared" si="21"/>
        <v>0</v>
      </c>
      <c r="F39" s="296">
        <f t="shared" si="21"/>
        <v>0</v>
      </c>
      <c r="G39" s="296">
        <f>G29+G30-G34</f>
        <v>5602538</v>
      </c>
      <c r="H39" s="296">
        <f>H29+H30-H34</f>
        <v>0</v>
      </c>
      <c r="I39" s="296">
        <f t="shared" si="21"/>
        <v>0</v>
      </c>
      <c r="J39" s="296">
        <f>J29+J30-J34</f>
        <v>17604791</v>
      </c>
    </row>
    <row r="40" spans="2:16" ht="11.4" hidden="1" outlineLevel="1" thickTop="1" thickBot="1">
      <c r="B40" s="354" t="s">
        <v>597</v>
      </c>
      <c r="C40" s="425">
        <v>0</v>
      </c>
      <c r="D40" s="425"/>
      <c r="E40" s="425"/>
      <c r="F40" s="425"/>
      <c r="G40" s="425">
        <v>0</v>
      </c>
      <c r="H40" s="425">
        <v>0</v>
      </c>
      <c r="I40" s="425">
        <v>0</v>
      </c>
      <c r="J40" s="425">
        <f>SUM(C40:I40)</f>
        <v>0</v>
      </c>
      <c r="M40" s="303"/>
    </row>
    <row r="41" spans="2:16" ht="11.4" outlineLevel="1" thickTop="1" thickBot="1">
      <c r="B41" s="337" t="s">
        <v>963</v>
      </c>
      <c r="C41" s="425">
        <f>C20-C39-C26-C40</f>
        <v>2399537</v>
      </c>
      <c r="D41" s="425">
        <f t="shared" ref="D41:I41" si="22">D20-D39-D26-D40</f>
        <v>0</v>
      </c>
      <c r="E41" s="425">
        <f t="shared" si="22"/>
        <v>0</v>
      </c>
      <c r="F41" s="425">
        <f t="shared" si="22"/>
        <v>0</v>
      </c>
      <c r="G41" s="425">
        <f t="shared" si="22"/>
        <v>8586269</v>
      </c>
      <c r="H41" s="425">
        <f t="shared" si="22"/>
        <v>45897</v>
      </c>
      <c r="I41" s="425">
        <f t="shared" si="22"/>
        <v>0</v>
      </c>
      <c r="J41" s="425">
        <f>J20-J39-J26-J40</f>
        <v>11031703</v>
      </c>
      <c r="M41" s="303"/>
    </row>
    <row r="42" spans="2:16" s="74" customFormat="1" ht="10.8" outlineLevel="1" thickTop="1">
      <c r="B42" s="2"/>
      <c r="C42" s="41"/>
      <c r="D42" s="41"/>
      <c r="E42" s="41"/>
      <c r="F42" s="41"/>
      <c r="G42" s="41"/>
      <c r="H42" s="112"/>
      <c r="I42" s="112"/>
      <c r="J42" s="256">
        <f>J41-Aktywa!D5</f>
        <v>0</v>
      </c>
      <c r="K42" s="424"/>
      <c r="M42" s="424"/>
    </row>
    <row r="43" spans="2:16" outlineLevel="1">
      <c r="B43" s="2"/>
      <c r="H43" s="262"/>
      <c r="I43" s="262"/>
    </row>
    <row r="44" spans="2:16" outlineLevel="1">
      <c r="B44" s="47" t="s">
        <v>887</v>
      </c>
      <c r="H44" s="112"/>
      <c r="I44" s="112"/>
    </row>
    <row r="45" spans="2:16" s="74" customFormat="1" outlineLevel="1">
      <c r="B45" s="47"/>
      <c r="C45" s="41"/>
      <c r="D45" s="41"/>
      <c r="E45" s="41"/>
      <c r="F45" s="41"/>
      <c r="G45" s="41"/>
      <c r="H45" s="112"/>
      <c r="I45" s="112"/>
      <c r="J45" s="41"/>
    </row>
    <row r="46" spans="2:16" ht="30.6" outlineLevel="1">
      <c r="B46" s="62" t="s">
        <v>269</v>
      </c>
      <c r="C46" s="95" t="s">
        <v>152</v>
      </c>
      <c r="D46" s="62" t="s">
        <v>153</v>
      </c>
      <c r="E46" s="95" t="s">
        <v>154</v>
      </c>
      <c r="F46" s="62" t="s">
        <v>155</v>
      </c>
      <c r="G46" s="95" t="s">
        <v>552</v>
      </c>
      <c r="H46" s="95" t="s">
        <v>200</v>
      </c>
      <c r="I46" s="95" t="s">
        <v>594</v>
      </c>
      <c r="J46" s="95" t="s">
        <v>327</v>
      </c>
      <c r="L46" s="426"/>
      <c r="M46" s="426"/>
      <c r="N46" s="426"/>
      <c r="O46" s="426"/>
      <c r="P46" s="426"/>
    </row>
    <row r="47" spans="2:16" outlineLevel="1">
      <c r="B47" s="280" t="s">
        <v>883</v>
      </c>
      <c r="C47" s="281">
        <v>14288343</v>
      </c>
      <c r="D47" s="281">
        <v>0</v>
      </c>
      <c r="E47" s="281">
        <v>0</v>
      </c>
      <c r="F47" s="281">
        <v>0</v>
      </c>
      <c r="G47" s="281">
        <v>15773471</v>
      </c>
      <c r="H47" s="281">
        <v>0</v>
      </c>
      <c r="I47" s="281">
        <v>2820374</v>
      </c>
      <c r="J47" s="297">
        <f>SUM(C47:I47)</f>
        <v>32882188</v>
      </c>
      <c r="L47" s="426"/>
      <c r="M47" s="426"/>
      <c r="N47" s="426"/>
      <c r="O47" s="426"/>
      <c r="P47" s="426"/>
    </row>
    <row r="48" spans="2:16" hidden="1" outlineLevel="1">
      <c r="B48" s="400" t="s">
        <v>574</v>
      </c>
      <c r="C48" s="281">
        <v>0</v>
      </c>
      <c r="D48" s="281"/>
      <c r="E48" s="281"/>
      <c r="F48" s="281"/>
      <c r="G48" s="281">
        <v>0</v>
      </c>
      <c r="H48" s="281">
        <v>0</v>
      </c>
      <c r="I48" s="281">
        <v>0</v>
      </c>
      <c r="J48" s="297">
        <f t="shared" ref="J48:J49" si="23">SUM(C48:I48)</f>
        <v>0</v>
      </c>
      <c r="L48" s="426"/>
      <c r="M48" s="426"/>
      <c r="N48" s="426"/>
      <c r="O48" s="426"/>
      <c r="P48" s="426"/>
    </row>
    <row r="49" spans="2:16" ht="20.399999999999999" hidden="1" outlineLevel="1">
      <c r="B49" s="361" t="s">
        <v>621</v>
      </c>
      <c r="C49" s="281">
        <f>C47+C48</f>
        <v>14288343</v>
      </c>
      <c r="D49" s="281">
        <f t="shared" ref="D49:I49" si="24">D47+D48</f>
        <v>0</v>
      </c>
      <c r="E49" s="281">
        <f t="shared" si="24"/>
        <v>0</v>
      </c>
      <c r="F49" s="281">
        <f t="shared" si="24"/>
        <v>0</v>
      </c>
      <c r="G49" s="281">
        <f t="shared" si="24"/>
        <v>15773471</v>
      </c>
      <c r="H49" s="281">
        <f t="shared" si="24"/>
        <v>0</v>
      </c>
      <c r="I49" s="281">
        <f t="shared" si="24"/>
        <v>2820374</v>
      </c>
      <c r="J49" s="297">
        <f t="shared" si="23"/>
        <v>32882188</v>
      </c>
      <c r="L49" s="426"/>
      <c r="M49" s="426"/>
      <c r="N49" s="426"/>
      <c r="O49" s="426"/>
      <c r="P49" s="426"/>
    </row>
    <row r="50" spans="2:16" outlineLevel="1">
      <c r="B50" s="590" t="s">
        <v>96</v>
      </c>
      <c r="C50" s="184">
        <f t="shared" ref="C50:I50" si="25">SUM(C51:C54)</f>
        <v>2663319</v>
      </c>
      <c r="D50" s="184">
        <f t="shared" si="25"/>
        <v>0</v>
      </c>
      <c r="E50" s="184">
        <f t="shared" si="25"/>
        <v>0</v>
      </c>
      <c r="F50" s="184">
        <f t="shared" si="25"/>
        <v>0</v>
      </c>
      <c r="G50" s="184">
        <f t="shared" si="25"/>
        <v>442341</v>
      </c>
      <c r="H50" s="184">
        <f t="shared" si="25"/>
        <v>0</v>
      </c>
      <c r="I50" s="184">
        <f t="shared" si="25"/>
        <v>2087746</v>
      </c>
      <c r="J50" s="184">
        <f>SUM(J51:J54)</f>
        <v>5193406</v>
      </c>
    </row>
    <row r="51" spans="2:16" outlineLevel="1">
      <c r="B51" s="298" t="s">
        <v>385</v>
      </c>
      <c r="C51" s="181">
        <v>75000</v>
      </c>
      <c r="D51" s="181">
        <v>0</v>
      </c>
      <c r="E51" s="181">
        <v>0</v>
      </c>
      <c r="F51" s="181">
        <v>0</v>
      </c>
      <c r="G51" s="181">
        <v>442341</v>
      </c>
      <c r="H51" s="181">
        <v>0</v>
      </c>
      <c r="I51" s="181">
        <v>0</v>
      </c>
      <c r="J51" s="181">
        <f>SUM(C51:I51)</f>
        <v>517341</v>
      </c>
    </row>
    <row r="52" spans="2:16" ht="24" hidden="1" customHeight="1" outlineLevel="1">
      <c r="B52" s="298" t="s">
        <v>145</v>
      </c>
      <c r="C52" s="181"/>
      <c r="D52" s="181"/>
      <c r="E52" s="181"/>
      <c r="F52" s="181"/>
      <c r="G52" s="181"/>
      <c r="H52" s="181"/>
      <c r="I52" s="181"/>
      <c r="J52" s="181">
        <f>SUM(C52:H52)</f>
        <v>0</v>
      </c>
    </row>
    <row r="53" spans="2:16" outlineLevel="1">
      <c r="B53" s="298" t="s">
        <v>624</v>
      </c>
      <c r="C53" s="181">
        <v>2588319</v>
      </c>
      <c r="D53" s="181">
        <v>0</v>
      </c>
      <c r="E53" s="181">
        <v>0</v>
      </c>
      <c r="F53" s="181">
        <v>0</v>
      </c>
      <c r="G53" s="181">
        <v>0</v>
      </c>
      <c r="H53" s="181">
        <v>0</v>
      </c>
      <c r="I53" s="181">
        <v>2087746</v>
      </c>
      <c r="J53" s="181">
        <f>SUM(C53:I53)</f>
        <v>4676065</v>
      </c>
    </row>
    <row r="54" spans="2:16" hidden="1">
      <c r="B54" s="298" t="s">
        <v>450</v>
      </c>
      <c r="C54" s="181">
        <v>0</v>
      </c>
      <c r="D54" s="181">
        <v>0</v>
      </c>
      <c r="E54" s="181">
        <v>0</v>
      </c>
      <c r="F54" s="181"/>
      <c r="G54" s="181"/>
      <c r="H54" s="181">
        <v>0</v>
      </c>
      <c r="I54" s="181">
        <v>0</v>
      </c>
      <c r="J54" s="181">
        <f>SUM(C54:I54)</f>
        <v>0</v>
      </c>
    </row>
    <row r="55" spans="2:16">
      <c r="B55" s="590" t="s">
        <v>95</v>
      </c>
      <c r="C55" s="184">
        <f>SUM(C56:C60)</f>
        <v>0</v>
      </c>
      <c r="D55" s="184">
        <f t="shared" ref="D55:I55" si="26">SUM(D56:D60)</f>
        <v>0</v>
      </c>
      <c r="E55" s="184">
        <f t="shared" si="26"/>
        <v>0</v>
      </c>
      <c r="F55" s="184">
        <f t="shared" si="26"/>
        <v>0</v>
      </c>
      <c r="G55" s="184">
        <f t="shared" si="26"/>
        <v>0</v>
      </c>
      <c r="H55" s="184">
        <f t="shared" si="26"/>
        <v>0</v>
      </c>
      <c r="I55" s="184">
        <f t="shared" si="26"/>
        <v>2588319</v>
      </c>
      <c r="J55" s="184">
        <f t="shared" ref="J55" si="27">SUM(J57:J60)</f>
        <v>2588319</v>
      </c>
    </row>
    <row r="56" spans="2:16" hidden="1">
      <c r="B56" s="298" t="s">
        <v>625</v>
      </c>
      <c r="C56" s="181">
        <v>0</v>
      </c>
      <c r="D56" s="181"/>
      <c r="E56" s="181"/>
      <c r="F56" s="181"/>
      <c r="G56" s="181">
        <v>0</v>
      </c>
      <c r="H56" s="184">
        <v>0</v>
      </c>
      <c r="I56" s="181">
        <v>0</v>
      </c>
      <c r="J56" s="181">
        <f>SUM(G56:I56)</f>
        <v>0</v>
      </c>
    </row>
    <row r="57" spans="2:16" hidden="1">
      <c r="B57" s="298" t="s">
        <v>146</v>
      </c>
      <c r="C57" s="181">
        <v>0</v>
      </c>
      <c r="D57" s="181">
        <v>0</v>
      </c>
      <c r="E57" s="181">
        <v>0</v>
      </c>
      <c r="F57" s="181">
        <v>0</v>
      </c>
      <c r="G57" s="181">
        <v>0</v>
      </c>
      <c r="H57" s="181">
        <v>0</v>
      </c>
      <c r="I57" s="181">
        <v>0</v>
      </c>
      <c r="J57" s="181">
        <f t="shared" ref="J57:J58" si="28">SUM(G57:I57)</f>
        <v>0</v>
      </c>
    </row>
    <row r="58" spans="2:16" hidden="1">
      <c r="B58" s="298" t="s">
        <v>450</v>
      </c>
      <c r="C58" s="181">
        <v>0</v>
      </c>
      <c r="D58" s="181">
        <v>0</v>
      </c>
      <c r="E58" s="181">
        <v>0</v>
      </c>
      <c r="F58" s="181">
        <v>0</v>
      </c>
      <c r="G58" s="181">
        <v>0</v>
      </c>
      <c r="H58" s="181">
        <v>0</v>
      </c>
      <c r="I58" s="181">
        <v>0</v>
      </c>
      <c r="J58" s="181">
        <f t="shared" si="28"/>
        <v>0</v>
      </c>
    </row>
    <row r="59" spans="2:16" s="86" customFormat="1" ht="12" customHeight="1" outlineLevel="1">
      <c r="B59" s="298" t="s">
        <v>595</v>
      </c>
      <c r="C59" s="181">
        <v>0</v>
      </c>
      <c r="D59" s="181"/>
      <c r="E59" s="181"/>
      <c r="F59" s="181"/>
      <c r="G59" s="181">
        <v>0</v>
      </c>
      <c r="H59" s="181">
        <v>0</v>
      </c>
      <c r="I59" s="181">
        <v>2588319</v>
      </c>
      <c r="J59" s="181">
        <f t="shared" ref="J59:J60" si="29">SUM(C59:I59)</f>
        <v>2588319</v>
      </c>
    </row>
    <row r="60" spans="2:16" ht="12" hidden="1" customHeight="1" outlineLevel="1">
      <c r="B60" s="298" t="s">
        <v>450</v>
      </c>
      <c r="C60" s="181">
        <v>0</v>
      </c>
      <c r="D60" s="181"/>
      <c r="E60" s="181"/>
      <c r="F60" s="181"/>
      <c r="G60" s="181">
        <v>0</v>
      </c>
      <c r="H60" s="181"/>
      <c r="I60" s="181">
        <v>0</v>
      </c>
      <c r="J60" s="181">
        <f t="shared" si="29"/>
        <v>0</v>
      </c>
    </row>
    <row r="61" spans="2:16" ht="13.95" customHeight="1" outlineLevel="1" thickBot="1">
      <c r="B61" s="337" t="s">
        <v>884</v>
      </c>
      <c r="C61" s="296">
        <f>C49+C50-C55</f>
        <v>16951662</v>
      </c>
      <c r="D61" s="296">
        <f t="shared" ref="D61:I61" si="30">D49+D50-D55</f>
        <v>0</v>
      </c>
      <c r="E61" s="296">
        <f t="shared" si="30"/>
        <v>0</v>
      </c>
      <c r="F61" s="296">
        <f t="shared" si="30"/>
        <v>0</v>
      </c>
      <c r="G61" s="296">
        <f t="shared" si="30"/>
        <v>16215812</v>
      </c>
      <c r="H61" s="296">
        <f t="shared" si="30"/>
        <v>0</v>
      </c>
      <c r="I61" s="296">
        <f t="shared" si="30"/>
        <v>2319801</v>
      </c>
      <c r="J61" s="296">
        <f>SUM(C61:I61)</f>
        <v>35487275</v>
      </c>
      <c r="K61" s="303"/>
    </row>
    <row r="62" spans="2:16" ht="12" customHeight="1" outlineLevel="1" thickTop="1">
      <c r="B62" s="591" t="s">
        <v>888</v>
      </c>
      <c r="C62" s="423">
        <v>1597038</v>
      </c>
      <c r="D62" s="423">
        <v>0</v>
      </c>
      <c r="E62" s="423">
        <v>0</v>
      </c>
      <c r="F62" s="423">
        <v>0</v>
      </c>
      <c r="G62" s="423">
        <v>150000</v>
      </c>
      <c r="H62" s="423">
        <v>0</v>
      </c>
      <c r="I62" s="423">
        <v>856252</v>
      </c>
      <c r="J62" s="423">
        <f>SUM(C62:I62)</f>
        <v>2603290</v>
      </c>
      <c r="K62" s="303"/>
    </row>
    <row r="63" spans="2:16" hidden="1" outlineLevel="1">
      <c r="B63" s="400" t="s">
        <v>574</v>
      </c>
      <c r="C63" s="300">
        <v>0</v>
      </c>
      <c r="D63" s="300"/>
      <c r="E63" s="300"/>
      <c r="F63" s="300"/>
      <c r="G63" s="300">
        <v>0</v>
      </c>
      <c r="H63" s="300">
        <v>0</v>
      </c>
      <c r="I63" s="300">
        <v>0</v>
      </c>
      <c r="J63" s="181">
        <f>SUM(C63:I63)</f>
        <v>0</v>
      </c>
      <c r="K63" s="303"/>
    </row>
    <row r="64" spans="2:16" ht="20.399999999999999" hidden="1" outlineLevel="1">
      <c r="B64" s="280" t="s">
        <v>623</v>
      </c>
      <c r="C64" s="423">
        <f>C62+C63</f>
        <v>1597038</v>
      </c>
      <c r="D64" s="423">
        <f t="shared" ref="D64:I64" si="31">D62+D63</f>
        <v>0</v>
      </c>
      <c r="E64" s="423">
        <f t="shared" si="31"/>
        <v>0</v>
      </c>
      <c r="F64" s="423">
        <f t="shared" si="31"/>
        <v>0</v>
      </c>
      <c r="G64" s="423">
        <f t="shared" si="31"/>
        <v>150000</v>
      </c>
      <c r="H64" s="423">
        <f t="shared" si="31"/>
        <v>0</v>
      </c>
      <c r="I64" s="423">
        <f t="shared" si="31"/>
        <v>856252</v>
      </c>
      <c r="J64" s="423">
        <f>SUM(C64:I64)</f>
        <v>2603290</v>
      </c>
      <c r="K64" s="303"/>
    </row>
    <row r="65" spans="2:13" ht="10.95" customHeight="1" outlineLevel="1">
      <c r="B65" s="429" t="s">
        <v>626</v>
      </c>
      <c r="C65" s="300">
        <v>0</v>
      </c>
      <c r="D65" s="300"/>
      <c r="E65" s="300"/>
      <c r="F65" s="300"/>
      <c r="G65" s="300">
        <v>0</v>
      </c>
      <c r="H65" s="300">
        <v>0</v>
      </c>
      <c r="I65" s="300">
        <v>0</v>
      </c>
      <c r="J65" s="181">
        <f t="shared" ref="J65:J66" si="32">SUM(C65:I65)</f>
        <v>0</v>
      </c>
      <c r="K65" s="303"/>
    </row>
    <row r="66" spans="2:13" ht="11.4" customHeight="1" outlineLevel="1">
      <c r="B66" s="429" t="s">
        <v>593</v>
      </c>
      <c r="C66" s="300">
        <v>0</v>
      </c>
      <c r="D66" s="300"/>
      <c r="E66" s="300"/>
      <c r="F66" s="300"/>
      <c r="G66" s="300">
        <v>0</v>
      </c>
      <c r="H66" s="300">
        <v>0</v>
      </c>
      <c r="I66" s="300">
        <v>0</v>
      </c>
      <c r="J66" s="181">
        <f t="shared" si="32"/>
        <v>0</v>
      </c>
      <c r="K66" s="303"/>
    </row>
    <row r="67" spans="2:13" outlineLevel="1">
      <c r="B67" s="280" t="s">
        <v>889</v>
      </c>
      <c r="C67" s="423">
        <f>C64+C65-C66</f>
        <v>1597038</v>
      </c>
      <c r="D67" s="423">
        <f t="shared" ref="D67:I67" si="33">D64+D65-D66</f>
        <v>0</v>
      </c>
      <c r="E67" s="423">
        <f t="shared" si="33"/>
        <v>0</v>
      </c>
      <c r="F67" s="423">
        <f t="shared" si="33"/>
        <v>0</v>
      </c>
      <c r="G67" s="423">
        <f t="shared" si="33"/>
        <v>150000</v>
      </c>
      <c r="H67" s="423">
        <f t="shared" si="33"/>
        <v>0</v>
      </c>
      <c r="I67" s="423">
        <f t="shared" si="33"/>
        <v>856252</v>
      </c>
      <c r="J67" s="423">
        <f>SUM(C67:I67)</f>
        <v>2603290</v>
      </c>
      <c r="K67" s="303"/>
    </row>
    <row r="68" spans="2:13" outlineLevel="1">
      <c r="B68" s="81" t="s">
        <v>890</v>
      </c>
      <c r="C68" s="102">
        <v>9396490</v>
      </c>
      <c r="D68" s="102">
        <v>0</v>
      </c>
      <c r="E68" s="102">
        <v>0</v>
      </c>
      <c r="F68" s="102">
        <v>0</v>
      </c>
      <c r="G68" s="102">
        <v>6265991</v>
      </c>
      <c r="H68" s="102">
        <v>0</v>
      </c>
      <c r="I68" s="102">
        <v>0</v>
      </c>
      <c r="J68" s="102">
        <f>SUM(C68:I68)</f>
        <v>15662481</v>
      </c>
    </row>
    <row r="69" spans="2:13" hidden="1" outlineLevel="1">
      <c r="B69" s="400" t="s">
        <v>574</v>
      </c>
      <c r="C69" s="102">
        <v>0</v>
      </c>
      <c r="D69" s="102"/>
      <c r="E69" s="102"/>
      <c r="F69" s="102"/>
      <c r="G69" s="102">
        <v>0</v>
      </c>
      <c r="H69" s="102">
        <v>0</v>
      </c>
      <c r="I69" s="102">
        <v>0</v>
      </c>
      <c r="J69" s="102">
        <f>SUM(C69:I69)</f>
        <v>0</v>
      </c>
    </row>
    <row r="70" spans="2:13" ht="20.399999999999999" hidden="1" outlineLevel="1">
      <c r="B70" s="361" t="s">
        <v>622</v>
      </c>
      <c r="C70" s="102">
        <f>C68+C69</f>
        <v>9396490</v>
      </c>
      <c r="D70" s="102">
        <f t="shared" ref="D70:I70" si="34">D68+D69</f>
        <v>0</v>
      </c>
      <c r="E70" s="102">
        <f t="shared" si="34"/>
        <v>0</v>
      </c>
      <c r="F70" s="102">
        <f t="shared" si="34"/>
        <v>0</v>
      </c>
      <c r="G70" s="102">
        <f t="shared" si="34"/>
        <v>6265991</v>
      </c>
      <c r="H70" s="102">
        <f t="shared" si="34"/>
        <v>0</v>
      </c>
      <c r="I70" s="102">
        <f t="shared" si="34"/>
        <v>0</v>
      </c>
      <c r="J70" s="102">
        <f>SUM(C70:I70)</f>
        <v>15662481</v>
      </c>
    </row>
    <row r="71" spans="2:13" ht="11.4" customHeight="1" outlineLevel="1">
      <c r="B71" s="590" t="s">
        <v>96</v>
      </c>
      <c r="C71" s="184">
        <f t="shared" ref="C71:J71" si="35">SUM(C72:C74)</f>
        <v>1875361</v>
      </c>
      <c r="D71" s="184">
        <f t="shared" si="35"/>
        <v>0</v>
      </c>
      <c r="E71" s="184">
        <f t="shared" si="35"/>
        <v>0</v>
      </c>
      <c r="F71" s="184">
        <f t="shared" si="35"/>
        <v>0</v>
      </c>
      <c r="G71" s="184">
        <f t="shared" si="35"/>
        <v>329053</v>
      </c>
      <c r="H71" s="184">
        <f t="shared" si="35"/>
        <v>0</v>
      </c>
      <c r="I71" s="184">
        <v>0</v>
      </c>
      <c r="J71" s="184">
        <f t="shared" si="35"/>
        <v>2204414</v>
      </c>
    </row>
    <row r="72" spans="2:13" ht="12" customHeight="1" outlineLevel="1">
      <c r="B72" s="298" t="s">
        <v>149</v>
      </c>
      <c r="C72" s="181">
        <v>1875361</v>
      </c>
      <c r="D72" s="181"/>
      <c r="E72" s="181"/>
      <c r="F72" s="181"/>
      <c r="G72" s="181">
        <v>329053</v>
      </c>
      <c r="H72" s="181">
        <v>0</v>
      </c>
      <c r="I72" s="181">
        <v>0</v>
      </c>
      <c r="J72" s="181">
        <f>SUM(C72:I72)</f>
        <v>2204414</v>
      </c>
      <c r="K72" s="303"/>
    </row>
    <row r="73" spans="2:13" hidden="1" outlineLevel="1">
      <c r="B73" s="298" t="s">
        <v>145</v>
      </c>
      <c r="C73" s="181"/>
      <c r="D73" s="181"/>
      <c r="E73" s="181"/>
      <c r="F73" s="181"/>
      <c r="G73" s="181"/>
      <c r="H73" s="181"/>
      <c r="I73" s="181"/>
      <c r="J73" s="181">
        <f>SUM(C73:H73)</f>
        <v>0</v>
      </c>
    </row>
    <row r="74" spans="2:13" ht="10.199999999999999" hidden="1" customHeight="1" outlineLevel="1">
      <c r="B74" s="298" t="s">
        <v>450</v>
      </c>
      <c r="C74" s="181">
        <v>0</v>
      </c>
      <c r="D74" s="181">
        <v>0</v>
      </c>
      <c r="E74" s="181">
        <v>0</v>
      </c>
      <c r="F74" s="181"/>
      <c r="G74" s="181">
        <v>0</v>
      </c>
      <c r="H74" s="181">
        <v>0</v>
      </c>
      <c r="I74" s="181">
        <v>0</v>
      </c>
      <c r="J74" s="181">
        <f>SUM(C74:I74)</f>
        <v>0</v>
      </c>
    </row>
    <row r="75" spans="2:13" ht="12" customHeight="1" outlineLevel="1">
      <c r="B75" s="590" t="s">
        <v>95</v>
      </c>
      <c r="C75" s="184">
        <f t="shared" ref="C75:J75" si="36">SUM(C76:C79)</f>
        <v>0</v>
      </c>
      <c r="D75" s="184">
        <f t="shared" si="36"/>
        <v>0</v>
      </c>
      <c r="E75" s="184">
        <f t="shared" si="36"/>
        <v>0</v>
      </c>
      <c r="F75" s="184">
        <f t="shared" si="36"/>
        <v>0</v>
      </c>
      <c r="G75" s="184">
        <f t="shared" si="36"/>
        <v>0</v>
      </c>
      <c r="H75" s="184">
        <f t="shared" si="36"/>
        <v>0</v>
      </c>
      <c r="I75" s="184">
        <v>0</v>
      </c>
      <c r="J75" s="184">
        <f t="shared" si="36"/>
        <v>0</v>
      </c>
    </row>
    <row r="76" spans="2:13" hidden="1" outlineLevel="1">
      <c r="B76" s="298" t="s">
        <v>146</v>
      </c>
      <c r="C76" s="181">
        <v>0</v>
      </c>
      <c r="D76" s="181">
        <v>0</v>
      </c>
      <c r="E76" s="181">
        <v>0</v>
      </c>
      <c r="F76" s="181">
        <v>0</v>
      </c>
      <c r="G76" s="181">
        <v>0</v>
      </c>
      <c r="H76" s="181">
        <v>0</v>
      </c>
      <c r="I76" s="181"/>
      <c r="J76" s="181">
        <f>SUM(C76:H76)</f>
        <v>0</v>
      </c>
    </row>
    <row r="77" spans="2:13" hidden="1" outlineLevel="1">
      <c r="B77" s="298" t="s">
        <v>146</v>
      </c>
      <c r="C77" s="181">
        <v>0</v>
      </c>
      <c r="D77" s="181">
        <v>0</v>
      </c>
      <c r="E77" s="181">
        <v>0</v>
      </c>
      <c r="F77" s="181">
        <v>0</v>
      </c>
      <c r="G77" s="181">
        <v>0</v>
      </c>
      <c r="H77" s="181">
        <v>0</v>
      </c>
      <c r="I77" s="181">
        <v>0</v>
      </c>
      <c r="J77" s="181">
        <f>SUM(C77:I77)</f>
        <v>0</v>
      </c>
    </row>
    <row r="78" spans="2:13" hidden="1" outlineLevel="1">
      <c r="B78" s="594" t="s">
        <v>765</v>
      </c>
      <c r="C78" s="181">
        <v>0</v>
      </c>
      <c r="D78" s="181"/>
      <c r="E78" s="181"/>
      <c r="F78" s="181"/>
      <c r="G78" s="181">
        <v>0</v>
      </c>
      <c r="H78" s="181">
        <v>0</v>
      </c>
      <c r="I78" s="181">
        <v>0</v>
      </c>
      <c r="J78" s="181">
        <f>SUM(C78:H78)</f>
        <v>0</v>
      </c>
    </row>
    <row r="79" spans="2:13" ht="13.95" hidden="1" customHeight="1" outlineLevel="1">
      <c r="B79" s="298" t="s">
        <v>450</v>
      </c>
      <c r="C79" s="181">
        <v>0</v>
      </c>
      <c r="D79" s="181">
        <v>0</v>
      </c>
      <c r="E79" s="181">
        <v>0</v>
      </c>
      <c r="F79" s="181"/>
      <c r="G79" s="181">
        <v>0</v>
      </c>
      <c r="H79" s="181">
        <v>0</v>
      </c>
      <c r="I79" s="181">
        <v>0</v>
      </c>
      <c r="J79" s="181">
        <f>SUM(C79:I79)</f>
        <v>0</v>
      </c>
    </row>
    <row r="80" spans="2:13" ht="12.75" customHeight="1" outlineLevel="1" thickBot="1">
      <c r="B80" s="81" t="s">
        <v>885</v>
      </c>
      <c r="C80" s="296">
        <f>C70+C71-C75</f>
        <v>11271851</v>
      </c>
      <c r="D80" s="296">
        <f t="shared" ref="D80:I80" si="37">D70+D71-D75</f>
        <v>0</v>
      </c>
      <c r="E80" s="296">
        <f t="shared" si="37"/>
        <v>0</v>
      </c>
      <c r="F80" s="296">
        <f t="shared" si="37"/>
        <v>0</v>
      </c>
      <c r="G80" s="296">
        <f t="shared" si="37"/>
        <v>6595044</v>
      </c>
      <c r="H80" s="296">
        <f t="shared" si="37"/>
        <v>0</v>
      </c>
      <c r="I80" s="296">
        <f t="shared" si="37"/>
        <v>0</v>
      </c>
      <c r="J80" s="296">
        <f>SUM(C80:I80)</f>
        <v>17866895</v>
      </c>
      <c r="M80" s="303"/>
    </row>
    <row r="81" spans="2:14" ht="11.4" hidden="1" outlineLevel="1" thickTop="1" thickBot="1">
      <c r="B81" s="354" t="s">
        <v>597</v>
      </c>
      <c r="C81" s="425">
        <v>0</v>
      </c>
      <c r="D81" s="425"/>
      <c r="E81" s="425"/>
      <c r="F81" s="425"/>
      <c r="G81" s="425">
        <v>0</v>
      </c>
      <c r="H81" s="425">
        <v>0</v>
      </c>
      <c r="I81" s="425">
        <v>0</v>
      </c>
      <c r="J81" s="425">
        <f>SUM(C81:I81)</f>
        <v>0</v>
      </c>
      <c r="M81" s="303"/>
    </row>
    <row r="82" spans="2:14" ht="12" customHeight="1" outlineLevel="1" thickTop="1" thickBot="1">
      <c r="B82" s="337" t="s">
        <v>886</v>
      </c>
      <c r="C82" s="425">
        <f>C61-C80-C81-C67</f>
        <v>4082773</v>
      </c>
      <c r="D82" s="425">
        <f t="shared" ref="D82:I82" si="38">D61-D80-D81-D67</f>
        <v>0</v>
      </c>
      <c r="E82" s="425">
        <f t="shared" si="38"/>
        <v>0</v>
      </c>
      <c r="F82" s="425">
        <f t="shared" si="38"/>
        <v>0</v>
      </c>
      <c r="G82" s="425">
        <f t="shared" si="38"/>
        <v>9470768</v>
      </c>
      <c r="H82" s="425">
        <f t="shared" si="38"/>
        <v>0</v>
      </c>
      <c r="I82" s="425">
        <f t="shared" si="38"/>
        <v>1463549</v>
      </c>
      <c r="J82" s="425">
        <f>SUM(C82:I82)</f>
        <v>15017090</v>
      </c>
      <c r="K82" s="303"/>
      <c r="M82" s="303"/>
    </row>
    <row r="83" spans="2:14" ht="10.8" outlineLevel="1" thickTop="1">
      <c r="C83" s="87"/>
      <c r="D83" s="87"/>
      <c r="E83" s="87"/>
      <c r="F83" s="32"/>
      <c r="H83" s="112"/>
      <c r="I83" s="112"/>
      <c r="J83" s="256">
        <f>J82-Aktywa!E5</f>
        <v>0</v>
      </c>
      <c r="K83" s="303"/>
      <c r="L83" s="303"/>
      <c r="N83" s="303"/>
    </row>
    <row r="84" spans="2:14" outlineLevel="1">
      <c r="B84" s="2"/>
      <c r="C84" s="303"/>
      <c r="D84" s="303">
        <f t="shared" ref="D84:F84" si="39">D61-D80</f>
        <v>0</v>
      </c>
      <c r="E84" s="303">
        <f t="shared" si="39"/>
        <v>0</v>
      </c>
      <c r="F84" s="303">
        <f t="shared" si="39"/>
        <v>0</v>
      </c>
      <c r="G84" s="303"/>
      <c r="H84" s="303"/>
      <c r="I84" s="303"/>
    </row>
    <row r="85" spans="2:14" ht="28.5" customHeight="1" outlineLevel="1">
      <c r="C85" s="87"/>
      <c r="D85" s="87"/>
      <c r="E85" s="87"/>
      <c r="F85" s="32"/>
      <c r="H85" s="303"/>
      <c r="I85" s="303"/>
    </row>
    <row r="86" spans="2:14" outlineLevel="1">
      <c r="B86" s="47" t="s">
        <v>134</v>
      </c>
      <c r="F86" s="84"/>
      <c r="G86" s="84"/>
      <c r="H86" s="84"/>
      <c r="I86" s="84"/>
      <c r="J86" s="77"/>
    </row>
    <row r="87" spans="2:14" outlineLevel="1">
      <c r="B87" s="47"/>
      <c r="F87" s="84"/>
      <c r="G87" s="84"/>
      <c r="H87" s="84"/>
      <c r="I87" s="84"/>
      <c r="J87" s="77"/>
    </row>
    <row r="88" spans="2:14" outlineLevel="1">
      <c r="B88" s="62" t="s">
        <v>269</v>
      </c>
      <c r="C88" s="362">
        <v>45657</v>
      </c>
      <c r="D88" s="362">
        <v>43831</v>
      </c>
      <c r="E88" s="362">
        <v>43832</v>
      </c>
      <c r="F88" s="362">
        <v>43833</v>
      </c>
      <c r="G88" s="362">
        <v>45291</v>
      </c>
      <c r="H88" s="84"/>
      <c r="I88" s="84"/>
      <c r="J88" s="77"/>
    </row>
    <row r="89" spans="2:14" outlineLevel="1">
      <c r="B89" s="173" t="s">
        <v>414</v>
      </c>
      <c r="C89" s="66">
        <v>11031703</v>
      </c>
      <c r="D89" s="66">
        <f>K41</f>
        <v>0</v>
      </c>
      <c r="E89" s="66">
        <f>L41</f>
        <v>0</v>
      </c>
      <c r="F89" s="66">
        <f>M41</f>
        <v>0</v>
      </c>
      <c r="G89" s="66">
        <v>15017090</v>
      </c>
      <c r="H89" s="84"/>
      <c r="I89" s="84"/>
      <c r="J89" s="77"/>
    </row>
    <row r="90" spans="2:14" ht="20.399999999999999" outlineLevel="1">
      <c r="B90" s="85" t="s">
        <v>415</v>
      </c>
      <c r="C90" s="66">
        <v>0</v>
      </c>
      <c r="D90" s="66">
        <v>1</v>
      </c>
      <c r="E90" s="66">
        <v>2</v>
      </c>
      <c r="F90" s="66">
        <v>3</v>
      </c>
      <c r="G90" s="66">
        <v>0</v>
      </c>
      <c r="H90" s="84"/>
      <c r="I90" s="84"/>
      <c r="J90" s="77"/>
    </row>
    <row r="91" spans="2:14" outlineLevel="1">
      <c r="B91" s="346" t="s">
        <v>25</v>
      </c>
      <c r="C91" s="75">
        <f>SUM(C89:C90)</f>
        <v>11031703</v>
      </c>
      <c r="D91" s="75">
        <f t="shared" ref="D91:G91" si="40">SUM(D89:D90)</f>
        <v>1</v>
      </c>
      <c r="E91" s="75">
        <f t="shared" si="40"/>
        <v>2</v>
      </c>
      <c r="F91" s="75">
        <f t="shared" si="40"/>
        <v>3</v>
      </c>
      <c r="G91" s="75">
        <f t="shared" si="40"/>
        <v>15017090</v>
      </c>
      <c r="H91" s="84"/>
      <c r="I91" s="84"/>
      <c r="J91" s="77"/>
    </row>
    <row r="92" spans="2:14" outlineLevel="1">
      <c r="C92" s="256">
        <f>Aktywa!D5</f>
        <v>11031703</v>
      </c>
      <c r="D92" s="256">
        <f>[8]Aktywa!E5-D89</f>
        <v>14712781</v>
      </c>
      <c r="E92" s="256" t="e">
        <f>[8]Aktywa!F5-E89</f>
        <v>#REF!</v>
      </c>
      <c r="F92" s="256" t="e">
        <f>[8]Aktywa!G5-F89</f>
        <v>#REF!</v>
      </c>
      <c r="G92" s="256">
        <f>Aktywa!E5</f>
        <v>15017090</v>
      </c>
      <c r="H92" s="84"/>
      <c r="I92" s="84"/>
      <c r="J92" s="77"/>
    </row>
    <row r="93" spans="2:14" outlineLevel="1">
      <c r="F93" s="84"/>
      <c r="G93" s="84"/>
      <c r="H93" s="84"/>
      <c r="I93" s="84"/>
      <c r="J93" s="77"/>
    </row>
    <row r="94" spans="2:14" hidden="1" outlineLevel="1">
      <c r="B94" s="47" t="s">
        <v>135</v>
      </c>
      <c r="F94" s="84"/>
      <c r="G94" s="84"/>
      <c r="H94" s="84"/>
      <c r="I94" s="84"/>
      <c r="J94" s="77"/>
    </row>
    <row r="95" spans="2:14" hidden="1" outlineLevel="1">
      <c r="B95" s="47"/>
      <c r="F95" s="84"/>
      <c r="G95" s="84"/>
      <c r="H95" s="84"/>
      <c r="I95" s="84"/>
      <c r="J95" s="77"/>
    </row>
    <row r="96" spans="2:14" ht="13.95" hidden="1" customHeight="1" outlineLevel="1">
      <c r="B96" s="83" t="s">
        <v>416</v>
      </c>
      <c r="C96" s="362">
        <f>C88</f>
        <v>45657</v>
      </c>
      <c r="D96" s="362">
        <f>D88</f>
        <v>43831</v>
      </c>
      <c r="F96" s="84"/>
      <c r="G96" s="84"/>
      <c r="H96" s="84"/>
      <c r="I96" s="84"/>
      <c r="J96" s="77"/>
    </row>
    <row r="97" spans="2:10" hidden="1" outlineLevel="1">
      <c r="B97" s="43"/>
      <c r="C97" s="66"/>
      <c r="D97" s="66"/>
      <c r="F97" s="84"/>
      <c r="G97" s="84"/>
      <c r="H97" s="84"/>
      <c r="I97" s="84"/>
      <c r="J97" s="77"/>
    </row>
    <row r="98" spans="2:10" hidden="1" outlineLevel="1">
      <c r="B98" s="43"/>
      <c r="C98" s="66"/>
      <c r="D98" s="66"/>
      <c r="F98" s="84"/>
      <c r="G98" s="84"/>
      <c r="H98" s="84"/>
      <c r="I98" s="84"/>
      <c r="J98" s="77"/>
    </row>
    <row r="99" spans="2:10" hidden="1" outlineLevel="1">
      <c r="B99" s="43"/>
      <c r="C99" s="66"/>
      <c r="D99" s="66"/>
      <c r="F99" s="84"/>
      <c r="G99" s="84"/>
      <c r="H99" s="84"/>
      <c r="I99" s="84"/>
      <c r="J99" s="77"/>
    </row>
    <row r="100" spans="2:10" hidden="1" outlineLevel="1">
      <c r="B100" s="43"/>
      <c r="C100" s="66"/>
      <c r="D100" s="66"/>
      <c r="F100" s="84"/>
      <c r="G100" s="84"/>
      <c r="H100" s="84"/>
      <c r="I100" s="84"/>
      <c r="J100" s="77"/>
    </row>
    <row r="101" spans="2:10" hidden="1" outlineLevel="1">
      <c r="B101" s="43"/>
      <c r="C101" s="66"/>
      <c r="D101" s="66"/>
      <c r="F101" s="84"/>
      <c r="G101" s="84"/>
      <c r="H101" s="84"/>
      <c r="I101" s="84"/>
      <c r="J101" s="77"/>
    </row>
    <row r="102" spans="2:10" ht="30.6" hidden="1" outlineLevel="1">
      <c r="B102" s="46" t="s">
        <v>136</v>
      </c>
      <c r="C102" s="192">
        <f>SUM(C97:C101)</f>
        <v>0</v>
      </c>
      <c r="D102" s="192">
        <f>SUM(D97:D101)</f>
        <v>0</v>
      </c>
      <c r="F102" s="84"/>
      <c r="G102" s="84"/>
      <c r="H102" s="84"/>
      <c r="I102" s="84"/>
      <c r="J102" s="77"/>
    </row>
    <row r="103" spans="2:10" hidden="1" outlineLevel="1">
      <c r="B103" s="64"/>
      <c r="C103" s="257"/>
      <c r="D103" s="257"/>
      <c r="F103" s="84"/>
      <c r="G103" s="84"/>
      <c r="H103" s="84"/>
      <c r="I103" s="84"/>
      <c r="J103" s="77"/>
    </row>
    <row r="104" spans="2:10" hidden="1" outlineLevel="1">
      <c r="B104" s="64"/>
      <c r="C104" s="257"/>
      <c r="D104" s="257"/>
      <c r="F104" s="84"/>
      <c r="G104" s="84"/>
      <c r="H104" s="84"/>
      <c r="I104" s="84"/>
      <c r="J104" s="77"/>
    </row>
    <row r="105" spans="2:10" hidden="1" outlineLevel="1">
      <c r="B105" s="47" t="s">
        <v>201</v>
      </c>
      <c r="C105" s="79"/>
      <c r="D105" s="79"/>
      <c r="F105" s="84"/>
      <c r="G105" s="84"/>
      <c r="H105" s="84"/>
      <c r="I105" s="84"/>
      <c r="J105" s="77"/>
    </row>
    <row r="106" spans="2:10" hidden="1" outlineLevel="1">
      <c r="B106" s="64"/>
      <c r="C106" s="79"/>
      <c r="D106" s="79"/>
      <c r="F106" s="84"/>
      <c r="G106" s="84"/>
      <c r="H106" s="84"/>
      <c r="I106" s="84"/>
      <c r="J106" s="77"/>
    </row>
    <row r="107" spans="2:10" hidden="1" outlineLevel="1">
      <c r="B107" s="93" t="s">
        <v>62</v>
      </c>
      <c r="C107" s="362">
        <f>C96</f>
        <v>45657</v>
      </c>
      <c r="D107" s="362">
        <f>D96</f>
        <v>43831</v>
      </c>
      <c r="F107" s="84"/>
      <c r="G107" s="84"/>
      <c r="H107" s="84"/>
      <c r="I107" s="84"/>
      <c r="J107" s="77"/>
    </row>
    <row r="108" spans="2:10" hidden="1" outlineLevel="1">
      <c r="B108" s="43"/>
      <c r="C108" s="66"/>
      <c r="D108" s="66"/>
      <c r="F108" s="84"/>
      <c r="G108" s="84"/>
      <c r="H108" s="84"/>
      <c r="I108" s="84"/>
      <c r="J108" s="77"/>
    </row>
    <row r="109" spans="2:10" hidden="1" outlineLevel="1">
      <c r="B109" s="43"/>
      <c r="C109" s="66"/>
      <c r="D109" s="66"/>
      <c r="F109" s="84"/>
      <c r="G109" s="84"/>
      <c r="H109" s="84"/>
      <c r="I109" s="84"/>
      <c r="J109" s="77"/>
    </row>
    <row r="110" spans="2:10" hidden="1" outlineLevel="1">
      <c r="B110" s="43"/>
      <c r="C110" s="66"/>
      <c r="D110" s="66"/>
      <c r="F110" s="84"/>
      <c r="G110" s="84"/>
      <c r="H110" s="84"/>
      <c r="I110" s="84"/>
      <c r="J110" s="77"/>
    </row>
    <row r="111" spans="2:10" hidden="1" outlineLevel="1">
      <c r="B111" s="43"/>
      <c r="C111" s="66"/>
      <c r="D111" s="66"/>
      <c r="F111" s="84"/>
      <c r="G111" s="84"/>
      <c r="H111" s="84"/>
      <c r="I111" s="84"/>
      <c r="J111" s="77"/>
    </row>
    <row r="112" spans="2:10" hidden="1" outlineLevel="1">
      <c r="B112" s="43"/>
      <c r="C112" s="66"/>
      <c r="D112" s="66"/>
      <c r="F112" s="84"/>
      <c r="G112" s="84"/>
      <c r="H112" s="84"/>
      <c r="I112" s="84"/>
      <c r="J112" s="77"/>
    </row>
    <row r="113" spans="2:11" hidden="1" outlineLevel="1">
      <c r="B113" s="43"/>
      <c r="C113" s="66"/>
      <c r="D113" s="66"/>
      <c r="F113" s="84"/>
      <c r="G113" s="84"/>
      <c r="H113" s="84"/>
      <c r="I113" s="84"/>
      <c r="J113" s="77"/>
    </row>
    <row r="114" spans="2:11" hidden="1" outlineLevel="1">
      <c r="B114" s="346" t="s">
        <v>63</v>
      </c>
      <c r="C114" s="65">
        <f>SUM(C108:C113)</f>
        <v>0</v>
      </c>
      <c r="D114" s="65">
        <f>SUM(D108:D113)</f>
        <v>0</v>
      </c>
      <c r="F114" s="84"/>
      <c r="G114" s="84"/>
      <c r="H114" s="84"/>
      <c r="I114" s="84"/>
      <c r="J114" s="77"/>
    </row>
    <row r="115" spans="2:11" hidden="1" outlineLevel="1">
      <c r="B115" s="64"/>
      <c r="C115" s="79"/>
      <c r="D115" s="79"/>
      <c r="F115" s="84"/>
      <c r="G115" s="84"/>
      <c r="H115" s="84"/>
      <c r="I115" s="84"/>
      <c r="J115" s="77"/>
    </row>
    <row r="116" spans="2:11" outlineLevel="1"/>
    <row r="117" spans="2:11" ht="21.75" customHeight="1" outlineLevel="1"/>
    <row r="118" spans="2:11" outlineLevel="1"/>
    <row r="123" spans="2:11">
      <c r="K123" s="355"/>
    </row>
    <row r="124" spans="2:11">
      <c r="K124" s="283"/>
    </row>
    <row r="125" spans="2:11">
      <c r="K125" s="303"/>
    </row>
    <row r="126" spans="2:11">
      <c r="K126" s="303"/>
    </row>
    <row r="127" spans="2:11">
      <c r="K127" s="303"/>
    </row>
    <row r="128" spans="2:11">
      <c r="K128" s="303"/>
    </row>
    <row r="129" spans="11:11">
      <c r="K129" s="303"/>
    </row>
    <row r="130" spans="11:11">
      <c r="K130" s="283"/>
    </row>
    <row r="134" spans="11:11">
      <c r="K134" s="355"/>
    </row>
    <row r="135" spans="11:11">
      <c r="K135" s="283"/>
    </row>
    <row r="136" spans="11:11">
      <c r="K136" s="303"/>
    </row>
    <row r="137" spans="11:11">
      <c r="K137" s="303"/>
    </row>
    <row r="138" spans="11:11">
      <c r="K138" s="303"/>
    </row>
    <row r="139" spans="11:11">
      <c r="K139" s="303"/>
    </row>
    <row r="140" spans="11:11">
      <c r="K140" s="303"/>
    </row>
    <row r="141" spans="11:11">
      <c r="K141" s="283"/>
    </row>
    <row r="144" spans="11:11">
      <c r="K144" s="77"/>
    </row>
    <row r="145" spans="11:11">
      <c r="K145" s="77"/>
    </row>
    <row r="146" spans="11:11">
      <c r="K146" s="77"/>
    </row>
    <row r="147" spans="11:11">
      <c r="K147" s="77"/>
    </row>
    <row r="148" spans="11:11">
      <c r="K148" s="77"/>
    </row>
    <row r="149" spans="11:11">
      <c r="K149" s="77"/>
    </row>
    <row r="150" spans="11:11">
      <c r="K150" s="77"/>
    </row>
    <row r="151" spans="11:11">
      <c r="K151" s="77"/>
    </row>
    <row r="152" spans="11:11">
      <c r="K152" s="77"/>
    </row>
    <row r="153" spans="11:11">
      <c r="K153" s="77"/>
    </row>
    <row r="154" spans="11:11">
      <c r="K154" s="77"/>
    </row>
    <row r="155" spans="11:11">
      <c r="K155" s="77"/>
    </row>
    <row r="156" spans="11:11">
      <c r="K156" s="77"/>
    </row>
    <row r="157" spans="11:11">
      <c r="K157" s="77"/>
    </row>
    <row r="158" spans="11:11">
      <c r="K158" s="77"/>
    </row>
    <row r="159" spans="11:11">
      <c r="K159" s="77"/>
    </row>
    <row r="160" spans="11:11">
      <c r="K160" s="77"/>
    </row>
    <row r="161" spans="11:11">
      <c r="K161" s="77"/>
    </row>
    <row r="162" spans="11:11">
      <c r="K162" s="77"/>
    </row>
    <row r="163" spans="11:11">
      <c r="K163" s="77"/>
    </row>
    <row r="164" spans="11:11">
      <c r="K164" s="77"/>
    </row>
    <row r="165" spans="11:11">
      <c r="K165" s="77"/>
    </row>
    <row r="166" spans="11:11">
      <c r="K166" s="77"/>
    </row>
    <row r="167" spans="11:11">
      <c r="K167" s="77"/>
    </row>
    <row r="168" spans="11:11">
      <c r="K168" s="77"/>
    </row>
    <row r="169" spans="11:11">
      <c r="K169" s="77"/>
    </row>
    <row r="170" spans="11:11">
      <c r="K170" s="77"/>
    </row>
    <row r="171" spans="11:11">
      <c r="K171" s="77"/>
    </row>
    <row r="172" spans="11:11">
      <c r="K172" s="77"/>
    </row>
    <row r="173" spans="11:11">
      <c r="K173" s="77"/>
    </row>
  </sheetData>
  <phoneticPr fontId="41" type="noConversion"/>
  <pageMargins left="0.74803149606299213" right="0.74803149606299213" top="0.98425196850393704" bottom="0.98425196850393704" header="0.51181102362204722" footer="0.51181102362204722"/>
  <pageSetup paperSize="9" scale="60" fitToHeight="2" orientation="portrait" r:id="rId1"/>
  <headerFooter alignWithMargins="0"/>
  <rowBreaks count="1" manualBreakCount="1">
    <brk id="74" min="1" max="9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workbookViewId="0">
      <selection activeCell="H37" sqref="H37"/>
    </sheetView>
  </sheetViews>
  <sheetFormatPr defaultColWidth="9.33203125" defaultRowHeight="10.199999999999999"/>
  <cols>
    <col min="1" max="1" width="43.5546875" style="41" customWidth="1"/>
    <col min="2" max="2" width="18" style="41" customWidth="1"/>
    <col min="3" max="4" width="17.33203125" style="41" customWidth="1"/>
    <col min="5" max="5" width="12.6640625" style="41" customWidth="1"/>
    <col min="6" max="6" width="14.33203125" style="41" customWidth="1"/>
    <col min="7" max="7" width="13.33203125" style="41" customWidth="1"/>
    <col min="8" max="8" width="29.6640625" style="41" customWidth="1"/>
    <col min="9" max="257" width="9.33203125" style="41"/>
    <col min="258" max="258" width="43.5546875" style="41" customWidth="1"/>
    <col min="259" max="259" width="18" style="41" customWidth="1"/>
    <col min="260" max="260" width="17.33203125" style="41" customWidth="1"/>
    <col min="261" max="261" width="12.6640625" style="41" customWidth="1"/>
    <col min="262" max="262" width="14.33203125" style="41" customWidth="1"/>
    <col min="263" max="263" width="13.33203125" style="41" customWidth="1"/>
    <col min="264" max="513" width="9.33203125" style="41"/>
    <col min="514" max="514" width="43.5546875" style="41" customWidth="1"/>
    <col min="515" max="515" width="18" style="41" customWidth="1"/>
    <col min="516" max="516" width="17.33203125" style="41" customWidth="1"/>
    <col min="517" max="517" width="12.6640625" style="41" customWidth="1"/>
    <col min="518" max="518" width="14.33203125" style="41" customWidth="1"/>
    <col min="519" max="519" width="13.33203125" style="41" customWidth="1"/>
    <col min="520" max="769" width="9.33203125" style="41"/>
    <col min="770" max="770" width="43.5546875" style="41" customWidth="1"/>
    <col min="771" max="771" width="18" style="41" customWidth="1"/>
    <col min="772" max="772" width="17.33203125" style="41" customWidth="1"/>
    <col min="773" max="773" width="12.6640625" style="41" customWidth="1"/>
    <col min="774" max="774" width="14.33203125" style="41" customWidth="1"/>
    <col min="775" max="775" width="13.33203125" style="41" customWidth="1"/>
    <col min="776" max="1025" width="9.33203125" style="41"/>
    <col min="1026" max="1026" width="43.5546875" style="41" customWidth="1"/>
    <col min="1027" max="1027" width="18" style="41" customWidth="1"/>
    <col min="1028" max="1028" width="17.33203125" style="41" customWidth="1"/>
    <col min="1029" max="1029" width="12.6640625" style="41" customWidth="1"/>
    <col min="1030" max="1030" width="14.33203125" style="41" customWidth="1"/>
    <col min="1031" max="1031" width="13.33203125" style="41" customWidth="1"/>
    <col min="1032" max="1281" width="9.33203125" style="41"/>
    <col min="1282" max="1282" width="43.5546875" style="41" customWidth="1"/>
    <col min="1283" max="1283" width="18" style="41" customWidth="1"/>
    <col min="1284" max="1284" width="17.33203125" style="41" customWidth="1"/>
    <col min="1285" max="1285" width="12.6640625" style="41" customWidth="1"/>
    <col min="1286" max="1286" width="14.33203125" style="41" customWidth="1"/>
    <col min="1287" max="1287" width="13.33203125" style="41" customWidth="1"/>
    <col min="1288" max="1537" width="9.33203125" style="41"/>
    <col min="1538" max="1538" width="43.5546875" style="41" customWidth="1"/>
    <col min="1539" max="1539" width="18" style="41" customWidth="1"/>
    <col min="1540" max="1540" width="17.33203125" style="41" customWidth="1"/>
    <col min="1541" max="1541" width="12.6640625" style="41" customWidth="1"/>
    <col min="1542" max="1542" width="14.33203125" style="41" customWidth="1"/>
    <col min="1543" max="1543" width="13.33203125" style="41" customWidth="1"/>
    <col min="1544" max="1793" width="9.33203125" style="41"/>
    <col min="1794" max="1794" width="43.5546875" style="41" customWidth="1"/>
    <col min="1795" max="1795" width="18" style="41" customWidth="1"/>
    <col min="1796" max="1796" width="17.33203125" style="41" customWidth="1"/>
    <col min="1797" max="1797" width="12.6640625" style="41" customWidth="1"/>
    <col min="1798" max="1798" width="14.33203125" style="41" customWidth="1"/>
    <col min="1799" max="1799" width="13.33203125" style="41" customWidth="1"/>
    <col min="1800" max="2049" width="9.33203125" style="41"/>
    <col min="2050" max="2050" width="43.5546875" style="41" customWidth="1"/>
    <col min="2051" max="2051" width="18" style="41" customWidth="1"/>
    <col min="2052" max="2052" width="17.33203125" style="41" customWidth="1"/>
    <col min="2053" max="2053" width="12.6640625" style="41" customWidth="1"/>
    <col min="2054" max="2054" width="14.33203125" style="41" customWidth="1"/>
    <col min="2055" max="2055" width="13.33203125" style="41" customWidth="1"/>
    <col min="2056" max="2305" width="9.33203125" style="41"/>
    <col min="2306" max="2306" width="43.5546875" style="41" customWidth="1"/>
    <col min="2307" max="2307" width="18" style="41" customWidth="1"/>
    <col min="2308" max="2308" width="17.33203125" style="41" customWidth="1"/>
    <col min="2309" max="2309" width="12.6640625" style="41" customWidth="1"/>
    <col min="2310" max="2310" width="14.33203125" style="41" customWidth="1"/>
    <col min="2311" max="2311" width="13.33203125" style="41" customWidth="1"/>
    <col min="2312" max="2561" width="9.33203125" style="41"/>
    <col min="2562" max="2562" width="43.5546875" style="41" customWidth="1"/>
    <col min="2563" max="2563" width="18" style="41" customWidth="1"/>
    <col min="2564" max="2564" width="17.33203125" style="41" customWidth="1"/>
    <col min="2565" max="2565" width="12.6640625" style="41" customWidth="1"/>
    <col min="2566" max="2566" width="14.33203125" style="41" customWidth="1"/>
    <col min="2567" max="2567" width="13.33203125" style="41" customWidth="1"/>
    <col min="2568" max="2817" width="9.33203125" style="41"/>
    <col min="2818" max="2818" width="43.5546875" style="41" customWidth="1"/>
    <col min="2819" max="2819" width="18" style="41" customWidth="1"/>
    <col min="2820" max="2820" width="17.33203125" style="41" customWidth="1"/>
    <col min="2821" max="2821" width="12.6640625" style="41" customWidth="1"/>
    <col min="2822" max="2822" width="14.33203125" style="41" customWidth="1"/>
    <col min="2823" max="2823" width="13.33203125" style="41" customWidth="1"/>
    <col min="2824" max="3073" width="9.33203125" style="41"/>
    <col min="3074" max="3074" width="43.5546875" style="41" customWidth="1"/>
    <col min="3075" max="3075" width="18" style="41" customWidth="1"/>
    <col min="3076" max="3076" width="17.33203125" style="41" customWidth="1"/>
    <col min="3077" max="3077" width="12.6640625" style="41" customWidth="1"/>
    <col min="3078" max="3078" width="14.33203125" style="41" customWidth="1"/>
    <col min="3079" max="3079" width="13.33203125" style="41" customWidth="1"/>
    <col min="3080" max="3329" width="9.33203125" style="41"/>
    <col min="3330" max="3330" width="43.5546875" style="41" customWidth="1"/>
    <col min="3331" max="3331" width="18" style="41" customWidth="1"/>
    <col min="3332" max="3332" width="17.33203125" style="41" customWidth="1"/>
    <col min="3333" max="3333" width="12.6640625" style="41" customWidth="1"/>
    <col min="3334" max="3334" width="14.33203125" style="41" customWidth="1"/>
    <col min="3335" max="3335" width="13.33203125" style="41" customWidth="1"/>
    <col min="3336" max="3585" width="9.33203125" style="41"/>
    <col min="3586" max="3586" width="43.5546875" style="41" customWidth="1"/>
    <col min="3587" max="3587" width="18" style="41" customWidth="1"/>
    <col min="3588" max="3588" width="17.33203125" style="41" customWidth="1"/>
    <col min="3589" max="3589" width="12.6640625" style="41" customWidth="1"/>
    <col min="3590" max="3590" width="14.33203125" style="41" customWidth="1"/>
    <col min="3591" max="3591" width="13.33203125" style="41" customWidth="1"/>
    <col min="3592" max="3841" width="9.33203125" style="41"/>
    <col min="3842" max="3842" width="43.5546875" style="41" customWidth="1"/>
    <col min="3843" max="3843" width="18" style="41" customWidth="1"/>
    <col min="3844" max="3844" width="17.33203125" style="41" customWidth="1"/>
    <col min="3845" max="3845" width="12.6640625" style="41" customWidth="1"/>
    <col min="3846" max="3846" width="14.33203125" style="41" customWidth="1"/>
    <col min="3847" max="3847" width="13.33203125" style="41" customWidth="1"/>
    <col min="3848" max="4097" width="9.33203125" style="41"/>
    <col min="4098" max="4098" width="43.5546875" style="41" customWidth="1"/>
    <col min="4099" max="4099" width="18" style="41" customWidth="1"/>
    <col min="4100" max="4100" width="17.33203125" style="41" customWidth="1"/>
    <col min="4101" max="4101" width="12.6640625" style="41" customWidth="1"/>
    <col min="4102" max="4102" width="14.33203125" style="41" customWidth="1"/>
    <col min="4103" max="4103" width="13.33203125" style="41" customWidth="1"/>
    <col min="4104" max="4353" width="9.33203125" style="41"/>
    <col min="4354" max="4354" width="43.5546875" style="41" customWidth="1"/>
    <col min="4355" max="4355" width="18" style="41" customWidth="1"/>
    <col min="4356" max="4356" width="17.33203125" style="41" customWidth="1"/>
    <col min="4357" max="4357" width="12.6640625" style="41" customWidth="1"/>
    <col min="4358" max="4358" width="14.33203125" style="41" customWidth="1"/>
    <col min="4359" max="4359" width="13.33203125" style="41" customWidth="1"/>
    <col min="4360" max="4609" width="9.33203125" style="41"/>
    <col min="4610" max="4610" width="43.5546875" style="41" customWidth="1"/>
    <col min="4611" max="4611" width="18" style="41" customWidth="1"/>
    <col min="4612" max="4612" width="17.33203125" style="41" customWidth="1"/>
    <col min="4613" max="4613" width="12.6640625" style="41" customWidth="1"/>
    <col min="4614" max="4614" width="14.33203125" style="41" customWidth="1"/>
    <col min="4615" max="4615" width="13.33203125" style="41" customWidth="1"/>
    <col min="4616" max="4865" width="9.33203125" style="41"/>
    <col min="4866" max="4866" width="43.5546875" style="41" customWidth="1"/>
    <col min="4867" max="4867" width="18" style="41" customWidth="1"/>
    <col min="4868" max="4868" width="17.33203125" style="41" customWidth="1"/>
    <col min="4869" max="4869" width="12.6640625" style="41" customWidth="1"/>
    <col min="4870" max="4870" width="14.33203125" style="41" customWidth="1"/>
    <col min="4871" max="4871" width="13.33203125" style="41" customWidth="1"/>
    <col min="4872" max="5121" width="9.33203125" style="41"/>
    <col min="5122" max="5122" width="43.5546875" style="41" customWidth="1"/>
    <col min="5123" max="5123" width="18" style="41" customWidth="1"/>
    <col min="5124" max="5124" width="17.33203125" style="41" customWidth="1"/>
    <col min="5125" max="5125" width="12.6640625" style="41" customWidth="1"/>
    <col min="5126" max="5126" width="14.33203125" style="41" customWidth="1"/>
    <col min="5127" max="5127" width="13.33203125" style="41" customWidth="1"/>
    <col min="5128" max="5377" width="9.33203125" style="41"/>
    <col min="5378" max="5378" width="43.5546875" style="41" customWidth="1"/>
    <col min="5379" max="5379" width="18" style="41" customWidth="1"/>
    <col min="5380" max="5380" width="17.33203125" style="41" customWidth="1"/>
    <col min="5381" max="5381" width="12.6640625" style="41" customWidth="1"/>
    <col min="5382" max="5382" width="14.33203125" style="41" customWidth="1"/>
    <col min="5383" max="5383" width="13.33203125" style="41" customWidth="1"/>
    <col min="5384" max="5633" width="9.33203125" style="41"/>
    <col min="5634" max="5634" width="43.5546875" style="41" customWidth="1"/>
    <col min="5635" max="5635" width="18" style="41" customWidth="1"/>
    <col min="5636" max="5636" width="17.33203125" style="41" customWidth="1"/>
    <col min="5637" max="5637" width="12.6640625" style="41" customWidth="1"/>
    <col min="5638" max="5638" width="14.33203125" style="41" customWidth="1"/>
    <col min="5639" max="5639" width="13.33203125" style="41" customWidth="1"/>
    <col min="5640" max="5889" width="9.33203125" style="41"/>
    <col min="5890" max="5890" width="43.5546875" style="41" customWidth="1"/>
    <col min="5891" max="5891" width="18" style="41" customWidth="1"/>
    <col min="5892" max="5892" width="17.33203125" style="41" customWidth="1"/>
    <col min="5893" max="5893" width="12.6640625" style="41" customWidth="1"/>
    <col min="5894" max="5894" width="14.33203125" style="41" customWidth="1"/>
    <col min="5895" max="5895" width="13.33203125" style="41" customWidth="1"/>
    <col min="5896" max="6145" width="9.33203125" style="41"/>
    <col min="6146" max="6146" width="43.5546875" style="41" customWidth="1"/>
    <col min="6147" max="6147" width="18" style="41" customWidth="1"/>
    <col min="6148" max="6148" width="17.33203125" style="41" customWidth="1"/>
    <col min="6149" max="6149" width="12.6640625" style="41" customWidth="1"/>
    <col min="6150" max="6150" width="14.33203125" style="41" customWidth="1"/>
    <col min="6151" max="6151" width="13.33203125" style="41" customWidth="1"/>
    <col min="6152" max="6401" width="9.33203125" style="41"/>
    <col min="6402" max="6402" width="43.5546875" style="41" customWidth="1"/>
    <col min="6403" max="6403" width="18" style="41" customWidth="1"/>
    <col min="6404" max="6404" width="17.33203125" style="41" customWidth="1"/>
    <col min="6405" max="6405" width="12.6640625" style="41" customWidth="1"/>
    <col min="6406" max="6406" width="14.33203125" style="41" customWidth="1"/>
    <col min="6407" max="6407" width="13.33203125" style="41" customWidth="1"/>
    <col min="6408" max="6657" width="9.33203125" style="41"/>
    <col min="6658" max="6658" width="43.5546875" style="41" customWidth="1"/>
    <col min="6659" max="6659" width="18" style="41" customWidth="1"/>
    <col min="6660" max="6660" width="17.33203125" style="41" customWidth="1"/>
    <col min="6661" max="6661" width="12.6640625" style="41" customWidth="1"/>
    <col min="6662" max="6662" width="14.33203125" style="41" customWidth="1"/>
    <col min="6663" max="6663" width="13.33203125" style="41" customWidth="1"/>
    <col min="6664" max="6913" width="9.33203125" style="41"/>
    <col min="6914" max="6914" width="43.5546875" style="41" customWidth="1"/>
    <col min="6915" max="6915" width="18" style="41" customWidth="1"/>
    <col min="6916" max="6916" width="17.33203125" style="41" customWidth="1"/>
    <col min="6917" max="6917" width="12.6640625" style="41" customWidth="1"/>
    <col min="6918" max="6918" width="14.33203125" style="41" customWidth="1"/>
    <col min="6919" max="6919" width="13.33203125" style="41" customWidth="1"/>
    <col min="6920" max="7169" width="9.33203125" style="41"/>
    <col min="7170" max="7170" width="43.5546875" style="41" customWidth="1"/>
    <col min="7171" max="7171" width="18" style="41" customWidth="1"/>
    <col min="7172" max="7172" width="17.33203125" style="41" customWidth="1"/>
    <col min="7173" max="7173" width="12.6640625" style="41" customWidth="1"/>
    <col min="7174" max="7174" width="14.33203125" style="41" customWidth="1"/>
    <col min="7175" max="7175" width="13.33203125" style="41" customWidth="1"/>
    <col min="7176" max="7425" width="9.33203125" style="41"/>
    <col min="7426" max="7426" width="43.5546875" style="41" customWidth="1"/>
    <col min="7427" max="7427" width="18" style="41" customWidth="1"/>
    <col min="7428" max="7428" width="17.33203125" style="41" customWidth="1"/>
    <col min="7429" max="7429" width="12.6640625" style="41" customWidth="1"/>
    <col min="7430" max="7430" width="14.33203125" style="41" customWidth="1"/>
    <col min="7431" max="7431" width="13.33203125" style="41" customWidth="1"/>
    <col min="7432" max="7681" width="9.33203125" style="41"/>
    <col min="7682" max="7682" width="43.5546875" style="41" customWidth="1"/>
    <col min="7683" max="7683" width="18" style="41" customWidth="1"/>
    <col min="7684" max="7684" width="17.33203125" style="41" customWidth="1"/>
    <col min="7685" max="7685" width="12.6640625" style="41" customWidth="1"/>
    <col min="7686" max="7686" width="14.33203125" style="41" customWidth="1"/>
    <col min="7687" max="7687" width="13.33203125" style="41" customWidth="1"/>
    <col min="7688" max="7937" width="9.33203125" style="41"/>
    <col min="7938" max="7938" width="43.5546875" style="41" customWidth="1"/>
    <col min="7939" max="7939" width="18" style="41" customWidth="1"/>
    <col min="7940" max="7940" width="17.33203125" style="41" customWidth="1"/>
    <col min="7941" max="7941" width="12.6640625" style="41" customWidth="1"/>
    <col min="7942" max="7942" width="14.33203125" style="41" customWidth="1"/>
    <col min="7943" max="7943" width="13.33203125" style="41" customWidth="1"/>
    <col min="7944" max="8193" width="9.33203125" style="41"/>
    <col min="8194" max="8194" width="43.5546875" style="41" customWidth="1"/>
    <col min="8195" max="8195" width="18" style="41" customWidth="1"/>
    <col min="8196" max="8196" width="17.33203125" style="41" customWidth="1"/>
    <col min="8197" max="8197" width="12.6640625" style="41" customWidth="1"/>
    <col min="8198" max="8198" width="14.33203125" style="41" customWidth="1"/>
    <col min="8199" max="8199" width="13.33203125" style="41" customWidth="1"/>
    <col min="8200" max="8449" width="9.33203125" style="41"/>
    <col min="8450" max="8450" width="43.5546875" style="41" customWidth="1"/>
    <col min="8451" max="8451" width="18" style="41" customWidth="1"/>
    <col min="8452" max="8452" width="17.33203125" style="41" customWidth="1"/>
    <col min="8453" max="8453" width="12.6640625" style="41" customWidth="1"/>
    <col min="8454" max="8454" width="14.33203125" style="41" customWidth="1"/>
    <col min="8455" max="8455" width="13.33203125" style="41" customWidth="1"/>
    <col min="8456" max="8705" width="9.33203125" style="41"/>
    <col min="8706" max="8706" width="43.5546875" style="41" customWidth="1"/>
    <col min="8707" max="8707" width="18" style="41" customWidth="1"/>
    <col min="8708" max="8708" width="17.33203125" style="41" customWidth="1"/>
    <col min="8709" max="8709" width="12.6640625" style="41" customWidth="1"/>
    <col min="8710" max="8710" width="14.33203125" style="41" customWidth="1"/>
    <col min="8711" max="8711" width="13.33203125" style="41" customWidth="1"/>
    <col min="8712" max="8961" width="9.33203125" style="41"/>
    <col min="8962" max="8962" width="43.5546875" style="41" customWidth="1"/>
    <col min="8963" max="8963" width="18" style="41" customWidth="1"/>
    <col min="8964" max="8964" width="17.33203125" style="41" customWidth="1"/>
    <col min="8965" max="8965" width="12.6640625" style="41" customWidth="1"/>
    <col min="8966" max="8966" width="14.33203125" style="41" customWidth="1"/>
    <col min="8967" max="8967" width="13.33203125" style="41" customWidth="1"/>
    <col min="8968" max="9217" width="9.33203125" style="41"/>
    <col min="9218" max="9218" width="43.5546875" style="41" customWidth="1"/>
    <col min="9219" max="9219" width="18" style="41" customWidth="1"/>
    <col min="9220" max="9220" width="17.33203125" style="41" customWidth="1"/>
    <col min="9221" max="9221" width="12.6640625" style="41" customWidth="1"/>
    <col min="9222" max="9222" width="14.33203125" style="41" customWidth="1"/>
    <col min="9223" max="9223" width="13.33203125" style="41" customWidth="1"/>
    <col min="9224" max="9473" width="9.33203125" style="41"/>
    <col min="9474" max="9474" width="43.5546875" style="41" customWidth="1"/>
    <col min="9475" max="9475" width="18" style="41" customWidth="1"/>
    <col min="9476" max="9476" width="17.33203125" style="41" customWidth="1"/>
    <col min="9477" max="9477" width="12.6640625" style="41" customWidth="1"/>
    <col min="9478" max="9478" width="14.33203125" style="41" customWidth="1"/>
    <col min="9479" max="9479" width="13.33203125" style="41" customWidth="1"/>
    <col min="9480" max="9729" width="9.33203125" style="41"/>
    <col min="9730" max="9730" width="43.5546875" style="41" customWidth="1"/>
    <col min="9731" max="9731" width="18" style="41" customWidth="1"/>
    <col min="9732" max="9732" width="17.33203125" style="41" customWidth="1"/>
    <col min="9733" max="9733" width="12.6640625" style="41" customWidth="1"/>
    <col min="9734" max="9734" width="14.33203125" style="41" customWidth="1"/>
    <col min="9735" max="9735" width="13.33203125" style="41" customWidth="1"/>
    <col min="9736" max="9985" width="9.33203125" style="41"/>
    <col min="9986" max="9986" width="43.5546875" style="41" customWidth="1"/>
    <col min="9987" max="9987" width="18" style="41" customWidth="1"/>
    <col min="9988" max="9988" width="17.33203125" style="41" customWidth="1"/>
    <col min="9989" max="9989" width="12.6640625" style="41" customWidth="1"/>
    <col min="9990" max="9990" width="14.33203125" style="41" customWidth="1"/>
    <col min="9991" max="9991" width="13.33203125" style="41" customWidth="1"/>
    <col min="9992" max="10241" width="9.33203125" style="41"/>
    <col min="10242" max="10242" width="43.5546875" style="41" customWidth="1"/>
    <col min="10243" max="10243" width="18" style="41" customWidth="1"/>
    <col min="10244" max="10244" width="17.33203125" style="41" customWidth="1"/>
    <col min="10245" max="10245" width="12.6640625" style="41" customWidth="1"/>
    <col min="10246" max="10246" width="14.33203125" style="41" customWidth="1"/>
    <col min="10247" max="10247" width="13.33203125" style="41" customWidth="1"/>
    <col min="10248" max="10497" width="9.33203125" style="41"/>
    <col min="10498" max="10498" width="43.5546875" style="41" customWidth="1"/>
    <col min="10499" max="10499" width="18" style="41" customWidth="1"/>
    <col min="10500" max="10500" width="17.33203125" style="41" customWidth="1"/>
    <col min="10501" max="10501" width="12.6640625" style="41" customWidth="1"/>
    <col min="10502" max="10502" width="14.33203125" style="41" customWidth="1"/>
    <col min="10503" max="10503" width="13.33203125" style="41" customWidth="1"/>
    <col min="10504" max="10753" width="9.33203125" style="41"/>
    <col min="10754" max="10754" width="43.5546875" style="41" customWidth="1"/>
    <col min="10755" max="10755" width="18" style="41" customWidth="1"/>
    <col min="10756" max="10756" width="17.33203125" style="41" customWidth="1"/>
    <col min="10757" max="10757" width="12.6640625" style="41" customWidth="1"/>
    <col min="10758" max="10758" width="14.33203125" style="41" customWidth="1"/>
    <col min="10759" max="10759" width="13.33203125" style="41" customWidth="1"/>
    <col min="10760" max="11009" width="9.33203125" style="41"/>
    <col min="11010" max="11010" width="43.5546875" style="41" customWidth="1"/>
    <col min="11011" max="11011" width="18" style="41" customWidth="1"/>
    <col min="11012" max="11012" width="17.33203125" style="41" customWidth="1"/>
    <col min="11013" max="11013" width="12.6640625" style="41" customWidth="1"/>
    <col min="11014" max="11014" width="14.33203125" style="41" customWidth="1"/>
    <col min="11015" max="11015" width="13.33203125" style="41" customWidth="1"/>
    <col min="11016" max="11265" width="9.33203125" style="41"/>
    <col min="11266" max="11266" width="43.5546875" style="41" customWidth="1"/>
    <col min="11267" max="11267" width="18" style="41" customWidth="1"/>
    <col min="11268" max="11268" width="17.33203125" style="41" customWidth="1"/>
    <col min="11269" max="11269" width="12.6640625" style="41" customWidth="1"/>
    <col min="11270" max="11270" width="14.33203125" style="41" customWidth="1"/>
    <col min="11271" max="11271" width="13.33203125" style="41" customWidth="1"/>
    <col min="11272" max="11521" width="9.33203125" style="41"/>
    <col min="11522" max="11522" width="43.5546875" style="41" customWidth="1"/>
    <col min="11523" max="11523" width="18" style="41" customWidth="1"/>
    <col min="11524" max="11524" width="17.33203125" style="41" customWidth="1"/>
    <col min="11525" max="11525" width="12.6640625" style="41" customWidth="1"/>
    <col min="11526" max="11526" width="14.33203125" style="41" customWidth="1"/>
    <col min="11527" max="11527" width="13.33203125" style="41" customWidth="1"/>
    <col min="11528" max="11777" width="9.33203125" style="41"/>
    <col min="11778" max="11778" width="43.5546875" style="41" customWidth="1"/>
    <col min="11779" max="11779" width="18" style="41" customWidth="1"/>
    <col min="11780" max="11780" width="17.33203125" style="41" customWidth="1"/>
    <col min="11781" max="11781" width="12.6640625" style="41" customWidth="1"/>
    <col min="11782" max="11782" width="14.33203125" style="41" customWidth="1"/>
    <col min="11783" max="11783" width="13.33203125" style="41" customWidth="1"/>
    <col min="11784" max="12033" width="9.33203125" style="41"/>
    <col min="12034" max="12034" width="43.5546875" style="41" customWidth="1"/>
    <col min="12035" max="12035" width="18" style="41" customWidth="1"/>
    <col min="12036" max="12036" width="17.33203125" style="41" customWidth="1"/>
    <col min="12037" max="12037" width="12.6640625" style="41" customWidth="1"/>
    <col min="12038" max="12038" width="14.33203125" style="41" customWidth="1"/>
    <col min="12039" max="12039" width="13.33203125" style="41" customWidth="1"/>
    <col min="12040" max="12289" width="9.33203125" style="41"/>
    <col min="12290" max="12290" width="43.5546875" style="41" customWidth="1"/>
    <col min="12291" max="12291" width="18" style="41" customWidth="1"/>
    <col min="12292" max="12292" width="17.33203125" style="41" customWidth="1"/>
    <col min="12293" max="12293" width="12.6640625" style="41" customWidth="1"/>
    <col min="12294" max="12294" width="14.33203125" style="41" customWidth="1"/>
    <col min="12295" max="12295" width="13.33203125" style="41" customWidth="1"/>
    <col min="12296" max="12545" width="9.33203125" style="41"/>
    <col min="12546" max="12546" width="43.5546875" style="41" customWidth="1"/>
    <col min="12547" max="12547" width="18" style="41" customWidth="1"/>
    <col min="12548" max="12548" width="17.33203125" style="41" customWidth="1"/>
    <col min="12549" max="12549" width="12.6640625" style="41" customWidth="1"/>
    <col min="12550" max="12550" width="14.33203125" style="41" customWidth="1"/>
    <col min="12551" max="12551" width="13.33203125" style="41" customWidth="1"/>
    <col min="12552" max="12801" width="9.33203125" style="41"/>
    <col min="12802" max="12802" width="43.5546875" style="41" customWidth="1"/>
    <col min="12803" max="12803" width="18" style="41" customWidth="1"/>
    <col min="12804" max="12804" width="17.33203125" style="41" customWidth="1"/>
    <col min="12805" max="12805" width="12.6640625" style="41" customWidth="1"/>
    <col min="12806" max="12806" width="14.33203125" style="41" customWidth="1"/>
    <col min="12807" max="12807" width="13.33203125" style="41" customWidth="1"/>
    <col min="12808" max="13057" width="9.33203125" style="41"/>
    <col min="13058" max="13058" width="43.5546875" style="41" customWidth="1"/>
    <col min="13059" max="13059" width="18" style="41" customWidth="1"/>
    <col min="13060" max="13060" width="17.33203125" style="41" customWidth="1"/>
    <col min="13061" max="13061" width="12.6640625" style="41" customWidth="1"/>
    <col min="13062" max="13062" width="14.33203125" style="41" customWidth="1"/>
    <col min="13063" max="13063" width="13.33203125" style="41" customWidth="1"/>
    <col min="13064" max="13313" width="9.33203125" style="41"/>
    <col min="13314" max="13314" width="43.5546875" style="41" customWidth="1"/>
    <col min="13315" max="13315" width="18" style="41" customWidth="1"/>
    <col min="13316" max="13316" width="17.33203125" style="41" customWidth="1"/>
    <col min="13317" max="13317" width="12.6640625" style="41" customWidth="1"/>
    <col min="13318" max="13318" width="14.33203125" style="41" customWidth="1"/>
    <col min="13319" max="13319" width="13.33203125" style="41" customWidth="1"/>
    <col min="13320" max="13569" width="9.33203125" style="41"/>
    <col min="13570" max="13570" width="43.5546875" style="41" customWidth="1"/>
    <col min="13571" max="13571" width="18" style="41" customWidth="1"/>
    <col min="13572" max="13572" width="17.33203125" style="41" customWidth="1"/>
    <col min="13573" max="13573" width="12.6640625" style="41" customWidth="1"/>
    <col min="13574" max="13574" width="14.33203125" style="41" customWidth="1"/>
    <col min="13575" max="13575" width="13.33203125" style="41" customWidth="1"/>
    <col min="13576" max="13825" width="9.33203125" style="41"/>
    <col min="13826" max="13826" width="43.5546875" style="41" customWidth="1"/>
    <col min="13827" max="13827" width="18" style="41" customWidth="1"/>
    <col min="13828" max="13828" width="17.33203125" style="41" customWidth="1"/>
    <col min="13829" max="13829" width="12.6640625" style="41" customWidth="1"/>
    <col min="13830" max="13830" width="14.33203125" style="41" customWidth="1"/>
    <col min="13831" max="13831" width="13.33203125" style="41" customWidth="1"/>
    <col min="13832" max="14081" width="9.33203125" style="41"/>
    <col min="14082" max="14082" width="43.5546875" style="41" customWidth="1"/>
    <col min="14083" max="14083" width="18" style="41" customWidth="1"/>
    <col min="14084" max="14084" width="17.33203125" style="41" customWidth="1"/>
    <col min="14085" max="14085" width="12.6640625" style="41" customWidth="1"/>
    <col min="14086" max="14086" width="14.33203125" style="41" customWidth="1"/>
    <col min="14087" max="14087" width="13.33203125" style="41" customWidth="1"/>
    <col min="14088" max="14337" width="9.33203125" style="41"/>
    <col min="14338" max="14338" width="43.5546875" style="41" customWidth="1"/>
    <col min="14339" max="14339" width="18" style="41" customWidth="1"/>
    <col min="14340" max="14340" width="17.33203125" style="41" customWidth="1"/>
    <col min="14341" max="14341" width="12.6640625" style="41" customWidth="1"/>
    <col min="14342" max="14342" width="14.33203125" style="41" customWidth="1"/>
    <col min="14343" max="14343" width="13.33203125" style="41" customWidth="1"/>
    <col min="14344" max="14593" width="9.33203125" style="41"/>
    <col min="14594" max="14594" width="43.5546875" style="41" customWidth="1"/>
    <col min="14595" max="14595" width="18" style="41" customWidth="1"/>
    <col min="14596" max="14596" width="17.33203125" style="41" customWidth="1"/>
    <col min="14597" max="14597" width="12.6640625" style="41" customWidth="1"/>
    <col min="14598" max="14598" width="14.33203125" style="41" customWidth="1"/>
    <col min="14599" max="14599" width="13.33203125" style="41" customWidth="1"/>
    <col min="14600" max="14849" width="9.33203125" style="41"/>
    <col min="14850" max="14850" width="43.5546875" style="41" customWidth="1"/>
    <col min="14851" max="14851" width="18" style="41" customWidth="1"/>
    <col min="14852" max="14852" width="17.33203125" style="41" customWidth="1"/>
    <col min="14853" max="14853" width="12.6640625" style="41" customWidth="1"/>
    <col min="14854" max="14854" width="14.33203125" style="41" customWidth="1"/>
    <col min="14855" max="14855" width="13.33203125" style="41" customWidth="1"/>
    <col min="14856" max="15105" width="9.33203125" style="41"/>
    <col min="15106" max="15106" width="43.5546875" style="41" customWidth="1"/>
    <col min="15107" max="15107" width="18" style="41" customWidth="1"/>
    <col min="15108" max="15108" width="17.33203125" style="41" customWidth="1"/>
    <col min="15109" max="15109" width="12.6640625" style="41" customWidth="1"/>
    <col min="15110" max="15110" width="14.33203125" style="41" customWidth="1"/>
    <col min="15111" max="15111" width="13.33203125" style="41" customWidth="1"/>
    <col min="15112" max="15361" width="9.33203125" style="41"/>
    <col min="15362" max="15362" width="43.5546875" style="41" customWidth="1"/>
    <col min="15363" max="15363" width="18" style="41" customWidth="1"/>
    <col min="15364" max="15364" width="17.33203125" style="41" customWidth="1"/>
    <col min="15365" max="15365" width="12.6640625" style="41" customWidth="1"/>
    <col min="15366" max="15366" width="14.33203125" style="41" customWidth="1"/>
    <col min="15367" max="15367" width="13.33203125" style="41" customWidth="1"/>
    <col min="15368" max="15617" width="9.33203125" style="41"/>
    <col min="15618" max="15618" width="43.5546875" style="41" customWidth="1"/>
    <col min="15619" max="15619" width="18" style="41" customWidth="1"/>
    <col min="15620" max="15620" width="17.33203125" style="41" customWidth="1"/>
    <col min="15621" max="15621" width="12.6640625" style="41" customWidth="1"/>
    <col min="15622" max="15622" width="14.33203125" style="41" customWidth="1"/>
    <col min="15623" max="15623" width="13.33203125" style="41" customWidth="1"/>
    <col min="15624" max="15873" width="9.33203125" style="41"/>
    <col min="15874" max="15874" width="43.5546875" style="41" customWidth="1"/>
    <col min="15875" max="15875" width="18" style="41" customWidth="1"/>
    <col min="15876" max="15876" width="17.33203125" style="41" customWidth="1"/>
    <col min="15877" max="15877" width="12.6640625" style="41" customWidth="1"/>
    <col min="15878" max="15878" width="14.33203125" style="41" customWidth="1"/>
    <col min="15879" max="15879" width="13.33203125" style="41" customWidth="1"/>
    <col min="15880" max="16129" width="9.33203125" style="41"/>
    <col min="16130" max="16130" width="43.5546875" style="41" customWidth="1"/>
    <col min="16131" max="16131" width="18" style="41" customWidth="1"/>
    <col min="16132" max="16132" width="17.33203125" style="41" customWidth="1"/>
    <col min="16133" max="16133" width="12.6640625" style="41" customWidth="1"/>
    <col min="16134" max="16134" width="14.33203125" style="41" customWidth="1"/>
    <col min="16135" max="16135" width="13.33203125" style="41" customWidth="1"/>
    <col min="16136" max="16384" width="9.33203125" style="41"/>
  </cols>
  <sheetData>
    <row r="1" spans="1:11">
      <c r="A1" s="431"/>
    </row>
    <row r="2" spans="1:11" ht="13.2">
      <c r="A2" s="324" t="s">
        <v>1005</v>
      </c>
    </row>
    <row r="4" spans="1:11">
      <c r="A4" s="47" t="s">
        <v>968</v>
      </c>
    </row>
    <row r="5" spans="1:11">
      <c r="A5" s="47"/>
    </row>
    <row r="6" spans="1:11" customFormat="1" ht="31.95" customHeight="1">
      <c r="A6" s="82" t="s">
        <v>269</v>
      </c>
      <c r="B6" s="343" t="s">
        <v>627</v>
      </c>
      <c r="C6" s="343" t="s">
        <v>628</v>
      </c>
      <c r="D6" s="343" t="s">
        <v>655</v>
      </c>
      <c r="E6" s="343" t="s">
        <v>25</v>
      </c>
    </row>
    <row r="7" spans="1:11" s="30" customFormat="1" ht="13.2">
      <c r="A7" s="81" t="s">
        <v>957</v>
      </c>
      <c r="B7" s="102">
        <f>B52</f>
        <v>3204891</v>
      </c>
      <c r="C7" s="102">
        <f t="shared" ref="C7:D7" si="0">C52</f>
        <v>0</v>
      </c>
      <c r="D7" s="102">
        <f t="shared" si="0"/>
        <v>12270</v>
      </c>
      <c r="E7" s="102">
        <f>B7+C7+D7</f>
        <v>3217161</v>
      </c>
    </row>
    <row r="8" spans="1:11" s="432" customFormat="1" ht="13.2" hidden="1">
      <c r="A8" s="81" t="s">
        <v>629</v>
      </c>
      <c r="B8" s="102">
        <v>0</v>
      </c>
      <c r="C8" s="102">
        <v>0</v>
      </c>
      <c r="D8" s="102">
        <v>0</v>
      </c>
      <c r="E8" s="102">
        <f t="shared" ref="E8:E9" si="1">B8+C8+D8</f>
        <v>0</v>
      </c>
    </row>
    <row r="9" spans="1:11" s="349" customFormat="1" ht="27.6" hidden="1" customHeight="1">
      <c r="A9" s="81" t="s">
        <v>666</v>
      </c>
      <c r="B9" s="102">
        <f>B7+B8</f>
        <v>3204891</v>
      </c>
      <c r="C9" s="102">
        <f>C7+C8</f>
        <v>0</v>
      </c>
      <c r="D9" s="102">
        <f>D7+D8</f>
        <v>12270</v>
      </c>
      <c r="E9" s="102">
        <f t="shared" si="1"/>
        <v>3217161</v>
      </c>
      <c r="K9" s="450"/>
    </row>
    <row r="10" spans="1:11" s="349" customFormat="1" ht="13.2">
      <c r="A10" s="595" t="s">
        <v>96</v>
      </c>
      <c r="B10" s="184">
        <f>SUM(B11:B13)</f>
        <v>720817</v>
      </c>
      <c r="C10" s="184">
        <f t="shared" ref="C10:D10" si="2">SUM(C11:C13)</f>
        <v>0</v>
      </c>
      <c r="D10" s="184">
        <f t="shared" si="2"/>
        <v>0</v>
      </c>
      <c r="E10" s="102">
        <f>B10+C10</f>
        <v>720817</v>
      </c>
      <c r="K10" s="450"/>
    </row>
    <row r="11" spans="1:11" s="349" customFormat="1" ht="13.2" hidden="1">
      <c r="A11" s="588" t="s">
        <v>385</v>
      </c>
      <c r="B11" s="181">
        <v>0</v>
      </c>
      <c r="C11" s="181">
        <v>0</v>
      </c>
      <c r="D11" s="181">
        <v>0</v>
      </c>
      <c r="E11" s="181">
        <f>B11+C11+D11</f>
        <v>0</v>
      </c>
      <c r="I11" s="451"/>
      <c r="K11" s="451"/>
    </row>
    <row r="12" spans="1:11" s="349" customFormat="1" ht="13.2">
      <c r="A12" s="61" t="s">
        <v>144</v>
      </c>
      <c r="B12" s="181">
        <f>685748+35069</f>
        <v>720817</v>
      </c>
      <c r="C12" s="181">
        <v>0</v>
      </c>
      <c r="D12" s="181">
        <v>0</v>
      </c>
      <c r="E12" s="181">
        <f>B12+C12+D12</f>
        <v>720817</v>
      </c>
      <c r="I12" s="451"/>
    </row>
    <row r="13" spans="1:11" s="349" customFormat="1" ht="13.2" hidden="1">
      <c r="A13" s="588" t="s">
        <v>145</v>
      </c>
      <c r="B13" s="181">
        <v>0</v>
      </c>
      <c r="C13" s="181">
        <v>0</v>
      </c>
      <c r="D13" s="181">
        <v>0</v>
      </c>
      <c r="E13" s="181">
        <f>B13+C13+D13</f>
        <v>0</v>
      </c>
      <c r="I13" s="451"/>
    </row>
    <row r="14" spans="1:11" s="324" customFormat="1" ht="13.2">
      <c r="A14" s="595" t="s">
        <v>95</v>
      </c>
      <c r="B14" s="184">
        <f>SUM(B15:B18)</f>
        <v>161398</v>
      </c>
      <c r="C14" s="184">
        <f t="shared" ref="C14:D14" si="3">SUM(C15:C18)</f>
        <v>0</v>
      </c>
      <c r="D14" s="184">
        <f t="shared" si="3"/>
        <v>0</v>
      </c>
      <c r="E14" s="102">
        <f t="shared" ref="E14" si="4">B14+C14+D14</f>
        <v>161398</v>
      </c>
      <c r="H14" s="349"/>
      <c r="I14" s="349"/>
    </row>
    <row r="15" spans="1:11" s="324" customFormat="1" ht="13.2" hidden="1">
      <c r="A15" s="61" t="s">
        <v>902</v>
      </c>
      <c r="B15" s="181">
        <v>0</v>
      </c>
      <c r="C15" s="181">
        <v>0</v>
      </c>
      <c r="D15" s="181">
        <v>0</v>
      </c>
      <c r="E15" s="181">
        <f>B15+C15+D15</f>
        <v>0</v>
      </c>
      <c r="H15" s="349"/>
      <c r="I15" s="349"/>
    </row>
    <row r="16" spans="1:11" s="349" customFormat="1" ht="13.2" hidden="1">
      <c r="A16" s="61" t="s">
        <v>772</v>
      </c>
      <c r="B16" s="181">
        <v>0</v>
      </c>
      <c r="C16" s="181">
        <v>0</v>
      </c>
      <c r="D16" s="181">
        <v>0</v>
      </c>
      <c r="E16" s="181">
        <f>B16+C16+D16</f>
        <v>0</v>
      </c>
      <c r="I16" s="172"/>
    </row>
    <row r="17" spans="1:9" s="349" customFormat="1" ht="13.2" hidden="1">
      <c r="A17" s="61" t="s">
        <v>901</v>
      </c>
      <c r="B17" s="181">
        <v>0</v>
      </c>
      <c r="C17" s="181">
        <v>0</v>
      </c>
      <c r="D17" s="181">
        <v>0</v>
      </c>
      <c r="E17" s="181">
        <f>B17+C17+D17</f>
        <v>0</v>
      </c>
      <c r="I17" s="172"/>
    </row>
    <row r="18" spans="1:9" s="30" customFormat="1" ht="13.2">
      <c r="A18" s="588" t="s">
        <v>984</v>
      </c>
      <c r="B18" s="181">
        <f>126330-1+35069</f>
        <v>161398</v>
      </c>
      <c r="C18" s="181">
        <v>0</v>
      </c>
      <c r="D18" s="181">
        <v>0</v>
      </c>
      <c r="E18" s="181">
        <f>B18+C18+D18</f>
        <v>161398</v>
      </c>
      <c r="F18" s="629" t="s">
        <v>985</v>
      </c>
    </row>
    <row r="19" spans="1:9" s="172" customFormat="1" ht="13.8" thickBot="1">
      <c r="A19" s="337" t="s">
        <v>958</v>
      </c>
      <c r="B19" s="296">
        <f>B9+B10-B14</f>
        <v>3764310</v>
      </c>
      <c r="C19" s="296">
        <f>C9+C10-C14</f>
        <v>0</v>
      </c>
      <c r="D19" s="296">
        <f>D9+D10-D14</f>
        <v>12270</v>
      </c>
      <c r="E19" s="296">
        <f t="shared" ref="E19" si="5">B19+C19+D19</f>
        <v>3776580</v>
      </c>
    </row>
    <row r="20" spans="1:9" s="432" customFormat="1" ht="13.8" thickTop="1">
      <c r="A20" s="280" t="s">
        <v>961</v>
      </c>
      <c r="B20" s="297">
        <f>B64</f>
        <v>2381585</v>
      </c>
      <c r="C20" s="297">
        <f t="shared" ref="C20:D20" si="6">C64</f>
        <v>0</v>
      </c>
      <c r="D20" s="297">
        <f t="shared" si="6"/>
        <v>11347</v>
      </c>
      <c r="E20" s="297">
        <f>B20+C20+D20</f>
        <v>2392932</v>
      </c>
    </row>
    <row r="21" spans="1:9" s="349" customFormat="1" ht="13.2" hidden="1">
      <c r="A21" s="280" t="s">
        <v>629</v>
      </c>
      <c r="B21" s="297">
        <v>0</v>
      </c>
      <c r="C21" s="297">
        <v>0</v>
      </c>
      <c r="D21" s="297">
        <v>0</v>
      </c>
      <c r="E21" s="102">
        <f t="shared" ref="E21:E23" si="7">B21+C21+D21</f>
        <v>0</v>
      </c>
    </row>
    <row r="22" spans="1:9" s="349" customFormat="1" ht="13.2" hidden="1">
      <c r="A22" s="81" t="s">
        <v>667</v>
      </c>
      <c r="B22" s="102">
        <f>B20+B21</f>
        <v>2381585</v>
      </c>
      <c r="C22" s="102">
        <f>C20+C21</f>
        <v>0</v>
      </c>
      <c r="D22" s="102">
        <f>D20+D21</f>
        <v>11347</v>
      </c>
      <c r="E22" s="102">
        <f t="shared" si="7"/>
        <v>2392932</v>
      </c>
    </row>
    <row r="23" spans="1:9" s="349" customFormat="1" ht="13.2">
      <c r="A23" s="280" t="s">
        <v>96</v>
      </c>
      <c r="B23" s="102">
        <f>SUM(B24:B25)</f>
        <v>623412</v>
      </c>
      <c r="C23" s="102">
        <f>SUM(C24:C25)</f>
        <v>0</v>
      </c>
      <c r="D23" s="102">
        <f>SUM(D24:D25)</f>
        <v>923</v>
      </c>
      <c r="E23" s="102">
        <f t="shared" si="7"/>
        <v>624335</v>
      </c>
    </row>
    <row r="24" spans="1:9" s="349" customFormat="1" ht="13.2">
      <c r="A24" s="61" t="s">
        <v>149</v>
      </c>
      <c r="B24" s="181">
        <f>588343+35069</f>
        <v>623412</v>
      </c>
      <c r="C24" s="181">
        <v>0</v>
      </c>
      <c r="D24" s="181">
        <v>923</v>
      </c>
      <c r="E24" s="181">
        <f>B24+C24+D24</f>
        <v>624335</v>
      </c>
    </row>
    <row r="25" spans="1:9" s="349" customFormat="1" ht="13.2" hidden="1">
      <c r="A25" s="61" t="s">
        <v>450</v>
      </c>
      <c r="B25" s="181">
        <v>0</v>
      </c>
      <c r="C25" s="181">
        <v>0</v>
      </c>
      <c r="D25" s="181">
        <v>0</v>
      </c>
      <c r="E25" s="181">
        <v>0</v>
      </c>
    </row>
    <row r="26" spans="1:9" s="324" customFormat="1" ht="13.2">
      <c r="A26" s="595" t="s">
        <v>95</v>
      </c>
      <c r="B26" s="184">
        <f>SUM(B27:B30)</f>
        <v>35069</v>
      </c>
      <c r="C26" s="184">
        <f t="shared" ref="C26:D26" si="8">SUM(C27:C30)</f>
        <v>0</v>
      </c>
      <c r="D26" s="184">
        <f t="shared" si="8"/>
        <v>0</v>
      </c>
      <c r="E26" s="102">
        <f t="shared" ref="E26" si="9">B26+C26+D26</f>
        <v>35069</v>
      </c>
    </row>
    <row r="27" spans="1:9" s="324" customFormat="1" ht="13.2" hidden="1">
      <c r="A27" s="61" t="s">
        <v>902</v>
      </c>
      <c r="B27" s="181">
        <v>0</v>
      </c>
      <c r="C27" s="181">
        <v>0</v>
      </c>
      <c r="D27" s="181">
        <v>0</v>
      </c>
      <c r="E27" s="181">
        <f>B27+C27+D27</f>
        <v>0</v>
      </c>
    </row>
    <row r="28" spans="1:9" customFormat="1" ht="13.2" hidden="1">
      <c r="A28" s="588" t="s">
        <v>827</v>
      </c>
      <c r="B28" s="181">
        <v>0</v>
      </c>
      <c r="C28" s="181">
        <v>0</v>
      </c>
      <c r="D28" s="181">
        <v>0</v>
      </c>
      <c r="E28" s="181">
        <f>B28+C28+D28</f>
        <v>0</v>
      </c>
    </row>
    <row r="29" spans="1:9" customFormat="1" ht="13.2">
      <c r="A29" s="588" t="s">
        <v>984</v>
      </c>
      <c r="B29" s="181">
        <v>35069</v>
      </c>
      <c r="C29" s="181">
        <v>0</v>
      </c>
      <c r="D29" s="181">
        <v>0</v>
      </c>
      <c r="E29" s="181">
        <f>B29+C29+D29</f>
        <v>35069</v>
      </c>
    </row>
    <row r="30" spans="1:9" s="432" customFormat="1" ht="13.2" hidden="1">
      <c r="A30" s="61" t="s">
        <v>450</v>
      </c>
      <c r="B30" s="181">
        <v>0</v>
      </c>
      <c r="C30" s="181">
        <v>0</v>
      </c>
      <c r="D30" s="181">
        <v>0</v>
      </c>
      <c r="E30" s="181">
        <v>0</v>
      </c>
    </row>
    <row r="31" spans="1:9" s="172" customFormat="1" ht="13.8" thickBot="1">
      <c r="A31" s="337" t="s">
        <v>962</v>
      </c>
      <c r="B31" s="296">
        <f>B22+B23-B26</f>
        <v>2969928</v>
      </c>
      <c r="C31" s="296">
        <f>C22+C23-C26</f>
        <v>0</v>
      </c>
      <c r="D31" s="296">
        <f>D22+D23-D26</f>
        <v>12270</v>
      </c>
      <c r="E31" s="296">
        <f t="shared" ref="E31" si="10">B31+C31+D31</f>
        <v>2982198</v>
      </c>
    </row>
    <row r="32" spans="1:9" s="30" customFormat="1" ht="14.4" thickTop="1" thickBot="1">
      <c r="A32" s="354" t="s">
        <v>963</v>
      </c>
      <c r="B32" s="425">
        <f>B19-B31</f>
        <v>794382</v>
      </c>
      <c r="C32" s="425">
        <f>C19-C31</f>
        <v>0</v>
      </c>
      <c r="D32" s="425">
        <f>D19-D31</f>
        <v>0</v>
      </c>
      <c r="E32" s="296">
        <f t="shared" ref="E32" si="11">B32+C32+D32</f>
        <v>794382</v>
      </c>
    </row>
    <row r="33" spans="1:5" ht="27.75" customHeight="1" thickTop="1">
      <c r="B33" s="336"/>
      <c r="C33" s="336"/>
      <c r="D33" s="336"/>
      <c r="E33" s="256">
        <f>Aktywa!D6-E32</f>
        <v>0</v>
      </c>
    </row>
    <row r="36" spans="1:5">
      <c r="A36" s="47" t="s">
        <v>891</v>
      </c>
    </row>
    <row r="37" spans="1:5">
      <c r="A37" s="47"/>
    </row>
    <row r="38" spans="1:5" ht="20.399999999999999">
      <c r="A38" s="82" t="s">
        <v>269</v>
      </c>
      <c r="B38" s="343" t="s">
        <v>627</v>
      </c>
      <c r="C38" s="343" t="s">
        <v>628</v>
      </c>
      <c r="D38" s="343" t="s">
        <v>655</v>
      </c>
      <c r="E38" s="343" t="s">
        <v>25</v>
      </c>
    </row>
    <row r="39" spans="1:5" ht="13.2" customHeight="1">
      <c r="A39" s="81" t="s">
        <v>883</v>
      </c>
      <c r="B39" s="102">
        <v>3982420</v>
      </c>
      <c r="C39" s="102">
        <v>493932</v>
      </c>
      <c r="D39" s="102">
        <v>23730</v>
      </c>
      <c r="E39" s="102">
        <f>B39+C39+D39</f>
        <v>4500082</v>
      </c>
    </row>
    <row r="40" spans="1:5" ht="13.2" hidden="1" customHeight="1">
      <c r="A40" s="81" t="s">
        <v>629</v>
      </c>
      <c r="B40" s="102"/>
      <c r="C40" s="102"/>
      <c r="D40" s="102">
        <v>0</v>
      </c>
      <c r="E40" s="102">
        <f t="shared" ref="E40:E41" si="12">B40+C40+D40</f>
        <v>0</v>
      </c>
    </row>
    <row r="41" spans="1:5" ht="13.2" hidden="1" customHeight="1">
      <c r="A41" s="81" t="s">
        <v>632</v>
      </c>
      <c r="B41" s="102">
        <f>B39+B40</f>
        <v>3982420</v>
      </c>
      <c r="C41" s="102">
        <f>C39+C40</f>
        <v>493932</v>
      </c>
      <c r="D41" s="102">
        <f>D39+D40</f>
        <v>23730</v>
      </c>
      <c r="E41" s="102">
        <f t="shared" si="12"/>
        <v>4500082</v>
      </c>
    </row>
    <row r="42" spans="1:5" ht="13.2" customHeight="1">
      <c r="A42" s="595" t="s">
        <v>96</v>
      </c>
      <c r="B42" s="184">
        <f>SUM(B43:B45)</f>
        <v>183174</v>
      </c>
      <c r="C42" s="184">
        <f t="shared" ref="C42:D42" si="13">SUM(C43:C45)</f>
        <v>0</v>
      </c>
      <c r="D42" s="184">
        <f t="shared" si="13"/>
        <v>0</v>
      </c>
      <c r="E42" s="102">
        <f>B42+C42+D42</f>
        <v>183174</v>
      </c>
    </row>
    <row r="43" spans="1:5" ht="13.2" hidden="1" customHeight="1">
      <c r="A43" s="588" t="s">
        <v>385</v>
      </c>
      <c r="B43" s="181">
        <v>0</v>
      </c>
      <c r="C43" s="181">
        <v>0</v>
      </c>
      <c r="D43" s="181">
        <v>0</v>
      </c>
      <c r="E43" s="181">
        <f>B43+C43+D43</f>
        <v>0</v>
      </c>
    </row>
    <row r="44" spans="1:5" ht="13.2" customHeight="1">
      <c r="A44" s="61" t="s">
        <v>144</v>
      </c>
      <c r="B44" s="181">
        <v>183174</v>
      </c>
      <c r="C44" s="181">
        <v>0</v>
      </c>
      <c r="D44" s="181">
        <v>0</v>
      </c>
      <c r="E44" s="181">
        <f>B44+C44+D44</f>
        <v>183174</v>
      </c>
    </row>
    <row r="45" spans="1:5" ht="13.2" hidden="1" customHeight="1">
      <c r="A45" s="588" t="s">
        <v>145</v>
      </c>
      <c r="B45" s="181"/>
      <c r="C45" s="181">
        <v>0</v>
      </c>
      <c r="D45" s="181">
        <v>0</v>
      </c>
      <c r="E45" s="181">
        <f>B45+C45+D45</f>
        <v>0</v>
      </c>
    </row>
    <row r="46" spans="1:5" ht="13.2" customHeight="1">
      <c r="A46" s="595" t="s">
        <v>95</v>
      </c>
      <c r="B46" s="184">
        <f>SUM(B47:B50)</f>
        <v>960703</v>
      </c>
      <c r="C46" s="184">
        <f t="shared" ref="C46:D46" si="14">SUM(C47:C50)</f>
        <v>493932</v>
      </c>
      <c r="D46" s="184">
        <f t="shared" si="14"/>
        <v>11460</v>
      </c>
      <c r="E46" s="102">
        <f t="shared" ref="E46:E49" si="15">B46+C46+D46</f>
        <v>1466095</v>
      </c>
    </row>
    <row r="47" spans="1:5" ht="13.2" customHeight="1">
      <c r="A47" s="61" t="s">
        <v>902</v>
      </c>
      <c r="B47" s="181">
        <v>0</v>
      </c>
      <c r="C47" s="181">
        <v>235600</v>
      </c>
      <c r="D47" s="181">
        <v>11460</v>
      </c>
      <c r="E47" s="181">
        <f t="shared" si="15"/>
        <v>247060</v>
      </c>
    </row>
    <row r="48" spans="1:5" ht="13.2" customHeight="1">
      <c r="A48" s="61" t="s">
        <v>772</v>
      </c>
      <c r="B48" s="181">
        <v>918656</v>
      </c>
      <c r="C48" s="181">
        <v>0</v>
      </c>
      <c r="D48" s="181">
        <v>0</v>
      </c>
      <c r="E48" s="181">
        <f t="shared" si="15"/>
        <v>918656</v>
      </c>
    </row>
    <row r="49" spans="1:5" ht="13.2" customHeight="1">
      <c r="A49" s="61" t="s">
        <v>901</v>
      </c>
      <c r="B49" s="181">
        <v>42047</v>
      </c>
      <c r="C49" s="181">
        <v>0</v>
      </c>
      <c r="D49" s="181">
        <v>0</v>
      </c>
      <c r="E49" s="181">
        <f t="shared" si="15"/>
        <v>42047</v>
      </c>
    </row>
    <row r="50" spans="1:5" ht="13.2" customHeight="1">
      <c r="A50" s="588" t="s">
        <v>903</v>
      </c>
      <c r="B50" s="181">
        <v>0</v>
      </c>
      <c r="C50" s="181">
        <v>258332</v>
      </c>
      <c r="D50" s="181">
        <v>0</v>
      </c>
      <c r="E50" s="181">
        <f>B50+C50+D50</f>
        <v>258332</v>
      </c>
    </row>
    <row r="51" spans="1:5" ht="13.2" hidden="1" customHeight="1">
      <c r="A51" s="61" t="s">
        <v>450</v>
      </c>
      <c r="B51" s="181"/>
      <c r="C51" s="181"/>
      <c r="D51" s="181">
        <v>0</v>
      </c>
      <c r="E51" s="181">
        <v>0</v>
      </c>
    </row>
    <row r="52" spans="1:5" ht="13.2" customHeight="1" thickBot="1">
      <c r="A52" s="337" t="s">
        <v>884</v>
      </c>
      <c r="B52" s="296">
        <f>B41+B42-B46</f>
        <v>3204891</v>
      </c>
      <c r="C52" s="296">
        <f>C41+C42-C46</f>
        <v>0</v>
      </c>
      <c r="D52" s="296">
        <f>D41+D42-D46</f>
        <v>12270</v>
      </c>
      <c r="E52" s="296">
        <f t="shared" ref="E52" si="16">B52+C52+D52</f>
        <v>3217161</v>
      </c>
    </row>
    <row r="53" spans="1:5" ht="13.2" customHeight="1" thickTop="1">
      <c r="A53" s="280" t="s">
        <v>890</v>
      </c>
      <c r="B53" s="297">
        <v>2451105</v>
      </c>
      <c r="C53" s="297">
        <v>109436</v>
      </c>
      <c r="D53" s="297">
        <v>17566</v>
      </c>
      <c r="E53" s="297">
        <f>B53+C53+D53</f>
        <v>2578107</v>
      </c>
    </row>
    <row r="54" spans="1:5" ht="13.2" hidden="1" customHeight="1">
      <c r="A54" s="280" t="s">
        <v>629</v>
      </c>
      <c r="B54" s="297">
        <v>0</v>
      </c>
      <c r="C54" s="297">
        <v>0</v>
      </c>
      <c r="D54" s="297">
        <v>0</v>
      </c>
      <c r="E54" s="102">
        <f t="shared" ref="E54:E56" si="17">B54+C54+D54</f>
        <v>0</v>
      </c>
    </row>
    <row r="55" spans="1:5" ht="13.2" hidden="1" customHeight="1">
      <c r="A55" s="81" t="s">
        <v>667</v>
      </c>
      <c r="B55" s="102">
        <f>B53+B54</f>
        <v>2451105</v>
      </c>
      <c r="C55" s="102">
        <f>C53+C54</f>
        <v>109436</v>
      </c>
      <c r="D55" s="102">
        <f>D53+D54</f>
        <v>17566</v>
      </c>
      <c r="E55" s="102">
        <f t="shared" si="17"/>
        <v>2578107</v>
      </c>
    </row>
    <row r="56" spans="1:5" ht="13.2" customHeight="1">
      <c r="A56" s="280" t="s">
        <v>96</v>
      </c>
      <c r="B56" s="102">
        <f>SUM(B57:B58)</f>
        <v>849136</v>
      </c>
      <c r="C56" s="102">
        <f>SUM(C57:C58)</f>
        <v>55593</v>
      </c>
      <c r="D56" s="102">
        <f>SUM(D57:D58)</f>
        <v>2375</v>
      </c>
      <c r="E56" s="102">
        <f t="shared" si="17"/>
        <v>907104</v>
      </c>
    </row>
    <row r="57" spans="1:5" ht="13.2" customHeight="1">
      <c r="A57" s="61" t="s">
        <v>149</v>
      </c>
      <c r="B57" s="181">
        <v>849136</v>
      </c>
      <c r="C57" s="181">
        <v>55593</v>
      </c>
      <c r="D57" s="181">
        <v>2375</v>
      </c>
      <c r="E57" s="181">
        <f>B57+C57+D57</f>
        <v>907104</v>
      </c>
    </row>
    <row r="58" spans="1:5" ht="13.2" hidden="1" customHeight="1">
      <c r="A58" s="61" t="s">
        <v>450</v>
      </c>
      <c r="B58" s="181">
        <v>0</v>
      </c>
      <c r="C58" s="181">
        <v>0</v>
      </c>
      <c r="D58" s="181">
        <v>0</v>
      </c>
      <c r="E58" s="181">
        <v>0</v>
      </c>
    </row>
    <row r="59" spans="1:5" ht="13.2" customHeight="1">
      <c r="A59" s="595" t="s">
        <v>95</v>
      </c>
      <c r="B59" s="184">
        <f>SUM(B60:B63)</f>
        <v>918656</v>
      </c>
      <c r="C59" s="184">
        <f>SUM(C60:C63)</f>
        <v>165029</v>
      </c>
      <c r="D59" s="184">
        <f>SUM(D60:D63)</f>
        <v>8594</v>
      </c>
      <c r="E59" s="102">
        <f t="shared" ref="E59" si="18">B59+C59+D59</f>
        <v>1092279</v>
      </c>
    </row>
    <row r="60" spans="1:5" ht="13.2" hidden="1" customHeight="1">
      <c r="A60" s="61" t="s">
        <v>150</v>
      </c>
      <c r="B60" s="181">
        <v>0</v>
      </c>
      <c r="C60" s="181">
        <v>0</v>
      </c>
      <c r="D60" s="181">
        <v>0</v>
      </c>
      <c r="E60" s="181">
        <f>B60+C60+D60</f>
        <v>0</v>
      </c>
    </row>
    <row r="61" spans="1:5" ht="13.2" customHeight="1">
      <c r="A61" s="61" t="s">
        <v>902</v>
      </c>
      <c r="B61" s="181">
        <v>0</v>
      </c>
      <c r="C61" s="181">
        <v>100445</v>
      </c>
      <c r="D61" s="181">
        <v>8594</v>
      </c>
      <c r="E61" s="181">
        <f>B61+C61+D61</f>
        <v>109039</v>
      </c>
    </row>
    <row r="62" spans="1:5" ht="13.2" customHeight="1">
      <c r="A62" s="588" t="s">
        <v>827</v>
      </c>
      <c r="B62" s="181">
        <v>918656</v>
      </c>
      <c r="C62" s="181">
        <v>0</v>
      </c>
      <c r="D62" s="181">
        <v>0</v>
      </c>
      <c r="E62" s="181">
        <f>B62+C62+D62</f>
        <v>918656</v>
      </c>
    </row>
    <row r="63" spans="1:5" ht="13.2" customHeight="1">
      <c r="A63" s="588" t="s">
        <v>903</v>
      </c>
      <c r="B63" s="181">
        <v>0</v>
      </c>
      <c r="C63" s="181">
        <v>64584</v>
      </c>
      <c r="D63" s="181">
        <v>0</v>
      </c>
      <c r="E63" s="181">
        <f>B63+C63+D63</f>
        <v>64584</v>
      </c>
    </row>
    <row r="64" spans="1:5" ht="13.2" customHeight="1" thickBot="1">
      <c r="A64" s="337" t="s">
        <v>885</v>
      </c>
      <c r="B64" s="296">
        <f>B55+B56-B59</f>
        <v>2381585</v>
      </c>
      <c r="C64" s="296">
        <f>C55+C56-C59</f>
        <v>0</v>
      </c>
      <c r="D64" s="296">
        <f>D55+D56-D59</f>
        <v>11347</v>
      </c>
      <c r="E64" s="296">
        <f t="shared" ref="E64:E65" si="19">B64+C64+D64</f>
        <v>2392932</v>
      </c>
    </row>
    <row r="65" spans="1:9" ht="13.2" customHeight="1" thickTop="1" thickBot="1">
      <c r="A65" s="354" t="s">
        <v>886</v>
      </c>
      <c r="B65" s="425">
        <f>B52-B64</f>
        <v>823306</v>
      </c>
      <c r="C65" s="425">
        <f>C52-C64</f>
        <v>0</v>
      </c>
      <c r="D65" s="425">
        <f>D52-D64</f>
        <v>923</v>
      </c>
      <c r="E65" s="296">
        <f t="shared" si="19"/>
        <v>824229</v>
      </c>
    </row>
    <row r="66" spans="1:9" ht="10.8" thickTop="1">
      <c r="B66" s="336"/>
      <c r="C66" s="336"/>
      <c r="D66" s="336"/>
      <c r="E66" s="256">
        <f>Aktywa!E6-E65</f>
        <v>0</v>
      </c>
      <c r="H66" s="41" t="s">
        <v>904</v>
      </c>
      <c r="I66" s="303">
        <f>RZiS!D8</f>
        <v>3807370</v>
      </c>
    </row>
    <row r="68" spans="1:9">
      <c r="H68" s="41" t="s">
        <v>905</v>
      </c>
      <c r="I68" s="303">
        <f>'NOTA 8 -Rzeczowe aktywa trwałe'!I38</f>
        <v>219447</v>
      </c>
    </row>
    <row r="69" spans="1:9">
      <c r="H69" s="41" t="s">
        <v>906</v>
      </c>
      <c r="I69" s="303">
        <f>'NOTA 9 -Wartości niematerialne'!J31</f>
        <v>2963588</v>
      </c>
    </row>
    <row r="70" spans="1:9">
      <c r="H70" s="41" t="s">
        <v>907</v>
      </c>
      <c r="I70" s="303">
        <f>E24</f>
        <v>624335</v>
      </c>
    </row>
    <row r="72" spans="1:9">
      <c r="H72" s="41" t="s">
        <v>747</v>
      </c>
      <c r="I72" s="41">
        <f>SUM(I68:I70)</f>
        <v>3807370</v>
      </c>
    </row>
    <row r="77" spans="1:9">
      <c r="I77" s="303">
        <f>I72-I66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45"/>
  <sheetViews>
    <sheetView showGridLines="0" view="pageBreakPreview" zoomScaleNormal="100" workbookViewId="0">
      <selection activeCell="J50" sqref="J50"/>
    </sheetView>
  </sheetViews>
  <sheetFormatPr defaultColWidth="9.33203125" defaultRowHeight="10.199999999999999"/>
  <cols>
    <col min="1" max="1" width="3.44140625" style="39" customWidth="1"/>
    <col min="2" max="2" width="41.33203125" style="39" customWidth="1"/>
    <col min="3" max="8" width="14.6640625" style="39" customWidth="1"/>
    <col min="9" max="16384" width="9.33203125" style="39"/>
  </cols>
  <sheetData>
    <row r="1" spans="2:10" s="41" customFormat="1">
      <c r="B1" s="144"/>
    </row>
    <row r="2" spans="2:10" ht="16.5" customHeight="1">
      <c r="B2" s="324" t="s">
        <v>1006</v>
      </c>
    </row>
    <row r="3" spans="2:10" ht="12" customHeight="1">
      <c r="B3" s="2"/>
    </row>
    <row r="4" spans="2:10" s="41" customFormat="1">
      <c r="B4" s="88" t="s">
        <v>262</v>
      </c>
      <c r="C4" s="84"/>
      <c r="D4" s="84"/>
      <c r="E4" s="39"/>
      <c r="F4" s="84"/>
      <c r="G4" s="84"/>
      <c r="H4" s="84"/>
      <c r="I4" s="168"/>
      <c r="J4" s="168"/>
    </row>
    <row r="5" spans="2:10" s="41" customFormat="1">
      <c r="B5" s="88"/>
      <c r="C5" s="84"/>
      <c r="D5" s="84"/>
      <c r="E5" s="39"/>
      <c r="F5" s="84"/>
      <c r="G5" s="84"/>
      <c r="H5" s="84"/>
      <c r="I5" s="168"/>
      <c r="J5" s="168"/>
    </row>
    <row r="6" spans="2:10">
      <c r="B6" s="90" t="s">
        <v>269</v>
      </c>
      <c r="C6" s="362">
        <f>'Dane podstawowe'!$B$9</f>
        <v>45657</v>
      </c>
      <c r="D6" s="362">
        <f>'Dane podstawowe'!$B$14</f>
        <v>45291</v>
      </c>
      <c r="E6" s="84"/>
    </row>
    <row r="7" spans="2:10" hidden="1">
      <c r="B7" s="131" t="s">
        <v>633</v>
      </c>
      <c r="C7" s="66"/>
      <c r="D7" s="66">
        <v>0</v>
      </c>
      <c r="E7" s="84"/>
    </row>
    <row r="8" spans="2:10" hidden="1">
      <c r="B8" s="131" t="s">
        <v>587</v>
      </c>
      <c r="C8" s="66"/>
      <c r="D8" s="66">
        <v>0</v>
      </c>
      <c r="E8" s="84"/>
    </row>
    <row r="9" spans="2:10">
      <c r="B9" s="131" t="s">
        <v>570</v>
      </c>
      <c r="C9" s="66">
        <v>1141515</v>
      </c>
      <c r="D9" s="66">
        <v>1141515</v>
      </c>
      <c r="E9" s="84"/>
    </row>
    <row r="10" spans="2:10">
      <c r="B10" s="131" t="s">
        <v>569</v>
      </c>
      <c r="C10" s="66">
        <v>679876</v>
      </c>
      <c r="D10" s="66">
        <v>679876</v>
      </c>
      <c r="E10" s="84"/>
    </row>
    <row r="11" spans="2:10" hidden="1">
      <c r="B11" s="131" t="s">
        <v>588</v>
      </c>
      <c r="C11" s="66"/>
      <c r="D11" s="66">
        <v>0</v>
      </c>
      <c r="E11" s="84"/>
    </row>
    <row r="12" spans="2:10" hidden="1">
      <c r="B12" s="131" t="s">
        <v>589</v>
      </c>
      <c r="C12" s="66"/>
      <c r="D12" s="66">
        <v>0</v>
      </c>
      <c r="E12" s="84"/>
    </row>
    <row r="13" spans="2:10">
      <c r="B13" s="46" t="s">
        <v>137</v>
      </c>
      <c r="C13" s="96">
        <f>SUM(C7:C12)</f>
        <v>1821391</v>
      </c>
      <c r="D13" s="96">
        <f>SUM(D7:D12)</f>
        <v>1821391</v>
      </c>
      <c r="E13" s="84"/>
    </row>
    <row r="14" spans="2:10">
      <c r="C14" s="248">
        <f>Aktywa!D7-'NOTA 11 - Wartość firmy'!C13</f>
        <v>0</v>
      </c>
      <c r="D14" s="248">
        <f>Aktywa!E7-'NOTA 11 - Wartość firmy'!D13</f>
        <v>0</v>
      </c>
      <c r="E14" s="84"/>
    </row>
    <row r="15" spans="2:10">
      <c r="E15" s="84"/>
    </row>
    <row r="16" spans="2:10">
      <c r="B16" s="47" t="s">
        <v>634</v>
      </c>
      <c r="E16" s="84"/>
    </row>
    <row r="17" spans="2:5">
      <c r="B17" s="47"/>
      <c r="E17" s="84"/>
    </row>
    <row r="18" spans="2:5">
      <c r="B18" s="82" t="s">
        <v>269</v>
      </c>
      <c r="C18" s="362">
        <f>'Dane podstawowe'!$B$9</f>
        <v>45657</v>
      </c>
      <c r="D18" s="362">
        <f>'Dane podstawowe'!$B$14</f>
        <v>45291</v>
      </c>
      <c r="E18" s="84"/>
    </row>
    <row r="19" spans="2:5">
      <c r="B19" s="81" t="s">
        <v>97</v>
      </c>
      <c r="C19" s="107">
        <f>D30</f>
        <v>1821391</v>
      </c>
      <c r="D19" s="107">
        <v>1821391</v>
      </c>
      <c r="E19" s="84"/>
    </row>
    <row r="20" spans="2:5">
      <c r="B20" s="596" t="s">
        <v>96</v>
      </c>
      <c r="C20" s="597">
        <f>SUM(C21:C24)</f>
        <v>0</v>
      </c>
      <c r="D20" s="597">
        <f>SUM(D21:D24)</f>
        <v>0</v>
      </c>
      <c r="E20" s="84"/>
    </row>
    <row r="21" spans="2:5" hidden="1">
      <c r="B21" s="598" t="s">
        <v>259</v>
      </c>
      <c r="C21" s="598">
        <v>0</v>
      </c>
      <c r="D21" s="598">
        <v>0</v>
      </c>
      <c r="E21" s="84"/>
    </row>
    <row r="22" spans="2:5" hidden="1">
      <c r="B22" s="599" t="s">
        <v>590</v>
      </c>
      <c r="C22" s="598">
        <v>0</v>
      </c>
      <c r="D22" s="598">
        <v>0</v>
      </c>
      <c r="E22" s="84"/>
    </row>
    <row r="23" spans="2:5" ht="20.399999999999999" hidden="1">
      <c r="B23" s="600" t="s">
        <v>151</v>
      </c>
      <c r="C23" s="598">
        <v>0</v>
      </c>
      <c r="D23" s="598">
        <v>0</v>
      </c>
      <c r="E23" s="84"/>
    </row>
    <row r="24" spans="2:5" hidden="1">
      <c r="B24" s="598" t="s">
        <v>260</v>
      </c>
      <c r="C24" s="598">
        <v>0</v>
      </c>
      <c r="D24" s="598">
        <v>0</v>
      </c>
      <c r="E24" s="84"/>
    </row>
    <row r="25" spans="2:5">
      <c r="B25" s="597" t="s">
        <v>95</v>
      </c>
      <c r="C25" s="597">
        <f>SUM(C26:C29)</f>
        <v>0</v>
      </c>
      <c r="D25" s="597">
        <f>SUM(D26:D29)</f>
        <v>0</v>
      </c>
      <c r="E25" s="84"/>
    </row>
    <row r="26" spans="2:5" hidden="1">
      <c r="B26" s="598" t="s">
        <v>319</v>
      </c>
      <c r="C26" s="598">
        <v>0</v>
      </c>
      <c r="D26" s="598">
        <v>0</v>
      </c>
      <c r="E26" s="84"/>
    </row>
    <row r="27" spans="2:5" ht="10.199999999999999" hidden="1" customHeight="1">
      <c r="B27" s="599" t="s">
        <v>670</v>
      </c>
      <c r="C27" s="598">
        <v>0</v>
      </c>
      <c r="D27" s="598">
        <v>0</v>
      </c>
      <c r="E27" s="84"/>
    </row>
    <row r="28" spans="2:5" ht="20.399999999999999" hidden="1">
      <c r="B28" s="600" t="s">
        <v>156</v>
      </c>
      <c r="C28" s="598">
        <v>0</v>
      </c>
      <c r="D28" s="598">
        <v>0</v>
      </c>
      <c r="E28" s="84"/>
    </row>
    <row r="29" spans="2:5" s="41" customFormat="1" ht="20.399999999999999" hidden="1">
      <c r="B29" s="600" t="s">
        <v>151</v>
      </c>
      <c r="C29" s="598">
        <v>0</v>
      </c>
      <c r="D29" s="598">
        <v>0</v>
      </c>
      <c r="E29" s="84"/>
    </row>
    <row r="30" spans="2:5">
      <c r="B30" s="81" t="s">
        <v>98</v>
      </c>
      <c r="C30" s="107">
        <f>C19+C20-C25</f>
        <v>1821391</v>
      </c>
      <c r="D30" s="107">
        <f>D19+D20-D25</f>
        <v>1821391</v>
      </c>
      <c r="E30" s="84"/>
    </row>
    <row r="31" spans="2:5">
      <c r="B31" s="81"/>
      <c r="C31" s="107"/>
      <c r="D31" s="107"/>
      <c r="E31" s="84"/>
    </row>
    <row r="32" spans="2:5" ht="20.399999999999999">
      <c r="B32" s="81" t="s">
        <v>99</v>
      </c>
      <c r="C32" s="107">
        <f>D35</f>
        <v>0</v>
      </c>
      <c r="D32" s="107">
        <v>0</v>
      </c>
      <c r="E32" s="84"/>
    </row>
    <row r="33" spans="2:8" ht="20.399999999999999" hidden="1">
      <c r="B33" s="174" t="s">
        <v>261</v>
      </c>
      <c r="C33" s="598">
        <v>0</v>
      </c>
      <c r="D33" s="598">
        <v>0</v>
      </c>
      <c r="E33" s="84"/>
    </row>
    <row r="34" spans="2:8" hidden="1">
      <c r="B34" s="174" t="s">
        <v>270</v>
      </c>
      <c r="C34" s="598">
        <v>0</v>
      </c>
      <c r="D34" s="598">
        <v>0</v>
      </c>
      <c r="E34" s="84"/>
    </row>
    <row r="35" spans="2:8" s="40" customFormat="1" ht="20.399999999999999">
      <c r="B35" s="81" t="s">
        <v>100</v>
      </c>
      <c r="C35" s="107">
        <f>SUM(C32:C34)</f>
        <v>0</v>
      </c>
      <c r="D35" s="107">
        <f>SUM(D32:D34)</f>
        <v>0</v>
      </c>
      <c r="E35" s="84"/>
    </row>
    <row r="36" spans="2:8" s="40" customFormat="1" ht="8.25" customHeight="1">
      <c r="B36" s="81"/>
      <c r="C36" s="107"/>
      <c r="D36" s="107"/>
      <c r="E36" s="84"/>
    </row>
    <row r="37" spans="2:8">
      <c r="B37" s="97" t="s">
        <v>137</v>
      </c>
      <c r="C37" s="102">
        <f>C30-C35</f>
        <v>1821391</v>
      </c>
      <c r="D37" s="102">
        <f>D30-D35</f>
        <v>1821391</v>
      </c>
      <c r="E37" s="84"/>
    </row>
    <row r="38" spans="2:8">
      <c r="C38" s="248">
        <f>Aktywa!D7-'NOTA 11 - Wartość firmy'!C37</f>
        <v>0</v>
      </c>
      <c r="D38" s="248">
        <f>Aktywa!E7-'NOTA 11 - Wartość firmy'!D37</f>
        <v>0</v>
      </c>
      <c r="E38" s="84"/>
    </row>
    <row r="39" spans="2:8">
      <c r="F39" s="84"/>
    </row>
    <row r="40" spans="2:8" hidden="1">
      <c r="B40" s="49" t="str">
        <f>CONCATENATE("Połączenia jednostek gospodarczych za okres od ",'Dane podstawowe'!B7)</f>
        <v>Połączenia jednostek gospodarczych za okres od 01.01.2024-31.12.2024</v>
      </c>
    </row>
    <row r="41" spans="2:8" hidden="1">
      <c r="B41" s="49"/>
    </row>
    <row r="42" spans="2:8" s="40" customFormat="1" ht="71.400000000000006" hidden="1">
      <c r="B42" s="62" t="s">
        <v>269</v>
      </c>
      <c r="C42" s="62" t="s">
        <v>67</v>
      </c>
      <c r="D42" s="62" t="s">
        <v>68</v>
      </c>
      <c r="E42" s="62" t="s">
        <v>69</v>
      </c>
      <c r="F42" s="62" t="s">
        <v>70</v>
      </c>
      <c r="G42" s="62" t="s">
        <v>138</v>
      </c>
      <c r="H42" s="62" t="s">
        <v>139</v>
      </c>
    </row>
    <row r="43" spans="2:8" s="41" customFormat="1" hidden="1">
      <c r="B43" s="91" t="s">
        <v>525</v>
      </c>
      <c r="C43" s="193"/>
      <c r="D43" s="137"/>
      <c r="E43" s="137"/>
      <c r="F43" s="137"/>
      <c r="G43" s="137"/>
      <c r="H43" s="137"/>
    </row>
    <row r="44" spans="2:8" s="41" customFormat="1" hidden="1">
      <c r="B44" s="91" t="s">
        <v>524</v>
      </c>
      <c r="C44" s="193"/>
      <c r="D44" s="137"/>
      <c r="E44" s="137"/>
      <c r="F44" s="137"/>
      <c r="G44" s="137"/>
      <c r="H44" s="137"/>
    </row>
    <row r="45" spans="2:8" hidden="1">
      <c r="B45" s="44" t="s">
        <v>71</v>
      </c>
      <c r="C45" s="124" t="s">
        <v>0</v>
      </c>
      <c r="D45" s="124" t="s">
        <v>0</v>
      </c>
      <c r="E45" s="124">
        <f>SUM(E43:E44)</f>
        <v>0</v>
      </c>
      <c r="F45" s="124">
        <f>SUM(F43:F44)</f>
        <v>0</v>
      </c>
      <c r="G45" s="124">
        <f>SUM(G43:G44)</f>
        <v>0</v>
      </c>
      <c r="H45" s="124">
        <f>SUM(H43:H44)</f>
        <v>0</v>
      </c>
    </row>
  </sheetData>
  <phoneticPr fontId="46" type="noConversion"/>
  <pageMargins left="0.75" right="0.75" top="1" bottom="1" header="0.5" footer="0.5"/>
  <pageSetup paperSize="9" scale="65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showGridLines="0" view="pageBreakPreview" topLeftCell="A59" zoomScaleNormal="100" zoomScaleSheetLayoutView="100" workbookViewId="0">
      <selection activeCell="E56" sqref="E56"/>
    </sheetView>
  </sheetViews>
  <sheetFormatPr defaultColWidth="9.33203125" defaultRowHeight="10.199999999999999"/>
  <cols>
    <col min="1" max="1" width="50.5546875" style="112" customWidth="1"/>
    <col min="2" max="4" width="14.5546875" style="112" customWidth="1"/>
    <col min="5" max="5" width="11.44140625" style="112" customWidth="1"/>
    <col min="6" max="6" width="18.5546875" style="112" customWidth="1"/>
    <col min="7" max="7" width="14.5546875" style="112" customWidth="1"/>
    <col min="8" max="16384" width="9.33203125" style="112"/>
  </cols>
  <sheetData>
    <row r="1" spans="1:6">
      <c r="A1" s="144"/>
    </row>
    <row r="2" spans="1:6">
      <c r="A2" s="110"/>
    </row>
    <row r="3" spans="1:6" ht="13.2">
      <c r="A3" s="324" t="s">
        <v>1007</v>
      </c>
      <c r="B3" s="324"/>
      <c r="C3" s="324"/>
      <c r="D3" s="324"/>
      <c r="E3" s="324"/>
      <c r="F3" s="324"/>
    </row>
    <row r="4" spans="1:6">
      <c r="A4" s="109"/>
    </row>
    <row r="5" spans="1:6" s="291" customFormat="1">
      <c r="A5" s="93" t="s">
        <v>158</v>
      </c>
      <c r="B5" s="358">
        <v>45657</v>
      </c>
      <c r="C5" s="358">
        <v>45291</v>
      </c>
    </row>
    <row r="6" spans="1:6" s="41" customFormat="1">
      <c r="A6" s="58" t="s">
        <v>443</v>
      </c>
      <c r="B6" s="169">
        <v>8772</v>
      </c>
      <c r="C6" s="169">
        <v>5390</v>
      </c>
    </row>
    <row r="7" spans="1:6" s="41" customFormat="1">
      <c r="A7" s="58" t="s">
        <v>444</v>
      </c>
      <c r="B7" s="263">
        <v>0</v>
      </c>
      <c r="C7" s="263">
        <v>0</v>
      </c>
    </row>
    <row r="8" spans="1:6" s="41" customFormat="1" ht="12.75" hidden="1" customHeight="1">
      <c r="A8" s="58" t="s">
        <v>384</v>
      </c>
      <c r="B8" s="263">
        <v>0</v>
      </c>
      <c r="C8" s="263">
        <v>0</v>
      </c>
    </row>
    <row r="9" spans="1:6" s="41" customFormat="1" hidden="1">
      <c r="A9" s="58" t="s">
        <v>445</v>
      </c>
      <c r="B9" s="263">
        <v>0</v>
      </c>
      <c r="C9" s="263">
        <v>0</v>
      </c>
    </row>
    <row r="10" spans="1:6" s="41" customFormat="1" hidden="1">
      <c r="A10" s="58" t="s">
        <v>446</v>
      </c>
      <c r="B10" s="263">
        <v>0</v>
      </c>
      <c r="C10" s="263">
        <v>0</v>
      </c>
    </row>
    <row r="11" spans="1:6" s="41" customFormat="1" hidden="1">
      <c r="A11" s="58" t="s">
        <v>202</v>
      </c>
      <c r="B11" s="263">
        <v>0</v>
      </c>
      <c r="C11" s="263">
        <v>0</v>
      </c>
    </row>
    <row r="12" spans="1:6" s="41" customFormat="1" hidden="1">
      <c r="A12" s="58" t="s">
        <v>203</v>
      </c>
      <c r="B12" s="263">
        <v>0</v>
      </c>
      <c r="C12" s="263">
        <v>0</v>
      </c>
    </row>
    <row r="13" spans="1:6" s="41" customFormat="1" hidden="1">
      <c r="A13" s="58" t="s">
        <v>447</v>
      </c>
      <c r="B13" s="263">
        <v>0</v>
      </c>
      <c r="C13" s="263">
        <v>0</v>
      </c>
    </row>
    <row r="14" spans="1:6" s="41" customFormat="1">
      <c r="A14" s="97" t="s">
        <v>25</v>
      </c>
      <c r="B14" s="75">
        <f>B6+B8+B9+B10+B11+B12+B13</f>
        <v>8772</v>
      </c>
      <c r="C14" s="75">
        <f>C6+C8+C9+C10+C11+C12+C13</f>
        <v>5390</v>
      </c>
    </row>
    <row r="15" spans="1:6" s="41" customFormat="1">
      <c r="B15" s="256">
        <f>B14-Aktywa!D11</f>
        <v>0</v>
      </c>
      <c r="C15" s="256">
        <f>C14-Aktywa!E11</f>
        <v>0</v>
      </c>
    </row>
    <row r="16" spans="1:6" s="41" customFormat="1"/>
    <row r="17" spans="1:3">
      <c r="A17" s="62" t="s">
        <v>160</v>
      </c>
      <c r="B17" s="358">
        <f>B5</f>
        <v>45657</v>
      </c>
      <c r="C17" s="358">
        <f>C5</f>
        <v>45291</v>
      </c>
    </row>
    <row r="18" spans="1:3">
      <c r="A18" s="58" t="s">
        <v>443</v>
      </c>
      <c r="B18" s="181">
        <v>13683</v>
      </c>
      <c r="C18" s="181">
        <v>28066</v>
      </c>
    </row>
    <row r="19" spans="1:3">
      <c r="A19" s="58" t="s">
        <v>444</v>
      </c>
      <c r="B19" s="181">
        <v>0</v>
      </c>
      <c r="C19" s="181">
        <v>0</v>
      </c>
    </row>
    <row r="20" spans="1:3" hidden="1">
      <c r="A20" s="58" t="s">
        <v>384</v>
      </c>
      <c r="B20" s="181">
        <v>0</v>
      </c>
      <c r="C20" s="181">
        <v>0</v>
      </c>
    </row>
    <row r="21" spans="1:3" hidden="1">
      <c r="A21" s="58" t="s">
        <v>445</v>
      </c>
      <c r="B21" s="181">
        <v>0</v>
      </c>
      <c r="C21" s="181">
        <v>0</v>
      </c>
    </row>
    <row r="22" spans="1:3" hidden="1">
      <c r="A22" s="58" t="s">
        <v>446</v>
      </c>
      <c r="B22" s="181">
        <v>0</v>
      </c>
      <c r="C22" s="181">
        <v>0</v>
      </c>
    </row>
    <row r="23" spans="1:3" hidden="1">
      <c r="A23" s="58" t="s">
        <v>204</v>
      </c>
      <c r="B23" s="181">
        <v>0</v>
      </c>
      <c r="C23" s="181">
        <v>0</v>
      </c>
    </row>
    <row r="24" spans="1:3" hidden="1">
      <c r="A24" s="58" t="s">
        <v>447</v>
      </c>
      <c r="B24" s="181">
        <v>0</v>
      </c>
      <c r="C24" s="181">
        <v>0</v>
      </c>
    </row>
    <row r="25" spans="1:3">
      <c r="A25" s="97" t="s">
        <v>25</v>
      </c>
      <c r="B25" s="102">
        <f>B18+B20+B21+B22+B23+B24</f>
        <v>13683</v>
      </c>
      <c r="C25" s="102">
        <f>C18+C20+C21+C22+C23+C24</f>
        <v>28066</v>
      </c>
    </row>
    <row r="26" spans="1:3">
      <c r="A26" s="111"/>
      <c r="B26" s="261">
        <f>Aktywa!D20-B25</f>
        <v>0</v>
      </c>
      <c r="C26" s="261">
        <f>Aktywa!E20-C25</f>
        <v>0</v>
      </c>
    </row>
    <row r="27" spans="1:3">
      <c r="A27" s="111" t="s">
        <v>459</v>
      </c>
    </row>
    <row r="28" spans="1:3">
      <c r="A28" s="111"/>
    </row>
    <row r="29" spans="1:3">
      <c r="A29" s="113"/>
      <c r="B29" s="358">
        <f>B5</f>
        <v>45657</v>
      </c>
      <c r="C29" s="358">
        <f>C5</f>
        <v>45291</v>
      </c>
    </row>
    <row r="30" spans="1:3">
      <c r="A30" s="34" t="s">
        <v>461</v>
      </c>
      <c r="B30" s="114">
        <v>22455</v>
      </c>
      <c r="C30" s="114">
        <v>33456</v>
      </c>
    </row>
    <row r="31" spans="1:3">
      <c r="A31" s="85" t="s">
        <v>462</v>
      </c>
      <c r="B31" s="114">
        <v>0</v>
      </c>
      <c r="C31" s="114">
        <v>0</v>
      </c>
    </row>
    <row r="32" spans="1:3">
      <c r="A32" s="34" t="s">
        <v>463</v>
      </c>
      <c r="B32" s="114">
        <v>0</v>
      </c>
      <c r="C32" s="114">
        <v>0</v>
      </c>
    </row>
    <row r="33" spans="1:3">
      <c r="A33" s="55" t="s">
        <v>464</v>
      </c>
      <c r="B33" s="67">
        <f>B30-B32</f>
        <v>22455</v>
      </c>
      <c r="C33" s="67">
        <f>C30-C32</f>
        <v>33456</v>
      </c>
    </row>
    <row r="34" spans="1:3">
      <c r="A34" s="61" t="s">
        <v>457</v>
      </c>
      <c r="B34" s="70">
        <v>8772</v>
      </c>
      <c r="C34" s="70">
        <v>5390</v>
      </c>
    </row>
    <row r="35" spans="1:3">
      <c r="A35" s="61" t="s">
        <v>458</v>
      </c>
      <c r="B35" s="70">
        <v>13683</v>
      </c>
      <c r="C35" s="70">
        <v>28066</v>
      </c>
    </row>
    <row r="36" spans="1:3">
      <c r="A36" s="469"/>
      <c r="B36" s="470"/>
      <c r="C36" s="470"/>
    </row>
    <row r="37" spans="1:3">
      <c r="A37" s="111" t="s">
        <v>353</v>
      </c>
      <c r="B37" s="470"/>
      <c r="C37" s="470"/>
    </row>
    <row r="38" spans="1:3">
      <c r="A38" s="469"/>
      <c r="B38" s="470"/>
      <c r="C38" s="470"/>
    </row>
    <row r="39" spans="1:3">
      <c r="A39" s="471" t="s">
        <v>761</v>
      </c>
      <c r="B39" s="470"/>
      <c r="C39" s="470"/>
    </row>
    <row r="40" spans="1:3">
      <c r="A40" s="469"/>
      <c r="B40" s="470"/>
      <c r="C40" s="470"/>
    </row>
    <row r="41" spans="1:3">
      <c r="A41" s="362" t="s">
        <v>729</v>
      </c>
      <c r="B41" s="358">
        <v>45657</v>
      </c>
      <c r="C41" s="358">
        <v>45291</v>
      </c>
    </row>
    <row r="42" spans="1:3">
      <c r="A42" s="46" t="s">
        <v>730</v>
      </c>
      <c r="B42" s="456">
        <f>SUM(B43:B46)</f>
        <v>16895008</v>
      </c>
      <c r="C42" s="456">
        <f>SUM(C43:C46)</f>
        <v>19436088</v>
      </c>
    </row>
    <row r="43" spans="1:3">
      <c r="A43" s="422" t="s">
        <v>80</v>
      </c>
      <c r="B43" s="348">
        <f>Aktywa!D11+Aktywa!D20</f>
        <v>22455</v>
      </c>
      <c r="C43" s="348">
        <f>Aktywa!E11+Aktywa!E20</f>
        <v>33456</v>
      </c>
    </row>
    <row r="44" spans="1:3">
      <c r="A44" s="422" t="s">
        <v>277</v>
      </c>
      <c r="B44" s="348">
        <f>Aktywa!D17</f>
        <v>11180561</v>
      </c>
      <c r="C44" s="348">
        <f>Aktywa!E17</f>
        <v>14712787</v>
      </c>
    </row>
    <row r="45" spans="1:3">
      <c r="A45" s="422" t="s">
        <v>664</v>
      </c>
      <c r="B45" s="348">
        <f>Aktywa!D19+Aktywa!D12+Aktywa!D18</f>
        <v>2044201</v>
      </c>
      <c r="C45" s="348">
        <f>Aktywa!E19+Aktywa!E12+Aktywa!E18</f>
        <v>2134767</v>
      </c>
    </row>
    <row r="46" spans="1:3">
      <c r="A46" s="44" t="s">
        <v>278</v>
      </c>
      <c r="B46" s="348">
        <f>Aktywa!D23</f>
        <v>3647791</v>
      </c>
      <c r="C46" s="348">
        <f>Aktywa!E23</f>
        <v>2555078</v>
      </c>
    </row>
    <row r="47" spans="1:3">
      <c r="A47" s="44"/>
      <c r="B47" s="456"/>
      <c r="C47" s="456"/>
    </row>
    <row r="48" spans="1:3">
      <c r="A48" s="46" t="s">
        <v>731</v>
      </c>
      <c r="B48" s="456">
        <f t="shared" ref="B48:C48" si="0">SUM(B49:B52)</f>
        <v>14692784</v>
      </c>
      <c r="C48" s="456">
        <f t="shared" si="0"/>
        <v>15172189</v>
      </c>
    </row>
    <row r="49" spans="1:5">
      <c r="A49" s="44" t="s">
        <v>44</v>
      </c>
      <c r="B49" s="348">
        <f>Pasywa!D13+Pasywa!D21</f>
        <v>3062279</v>
      </c>
      <c r="C49" s="348">
        <f>Pasywa!E13+Pasywa!E21</f>
        <v>1870668</v>
      </c>
    </row>
    <row r="50" spans="1:5">
      <c r="A50" s="44" t="s">
        <v>856</v>
      </c>
      <c r="B50" s="348">
        <f>Pasywa!D14+Pasywa!D22</f>
        <v>811858</v>
      </c>
      <c r="C50" s="348">
        <f>Pasywa!E14+Pasywa!E22</f>
        <v>826114</v>
      </c>
    </row>
    <row r="51" spans="1:5">
      <c r="A51" s="458" t="s">
        <v>290</v>
      </c>
      <c r="B51" s="348">
        <f>Pasywa!D23</f>
        <v>8120183</v>
      </c>
      <c r="C51" s="348">
        <f>Pasywa!E23</f>
        <v>9584274</v>
      </c>
    </row>
    <row r="52" spans="1:5">
      <c r="A52" s="458" t="s">
        <v>732</v>
      </c>
      <c r="B52" s="348">
        <f>Pasywa!D15+Pasywa!D25+Pasywa!D24</f>
        <v>2698464</v>
      </c>
      <c r="C52" s="348">
        <f>Pasywa!E15+Pasywa!E25+Pasywa!E24</f>
        <v>2891133</v>
      </c>
    </row>
    <row r="53" spans="1:5">
      <c r="A53" s="458"/>
      <c r="B53" s="456"/>
      <c r="C53" s="456"/>
    </row>
    <row r="54" spans="1:5" ht="20.399999999999999">
      <c r="A54" s="46" t="s">
        <v>733</v>
      </c>
      <c r="B54" s="456">
        <v>0</v>
      </c>
      <c r="C54" s="456">
        <v>0</v>
      </c>
    </row>
    <row r="55" spans="1:5">
      <c r="A55" s="46"/>
      <c r="B55" s="456"/>
      <c r="C55" s="456"/>
    </row>
    <row r="56" spans="1:5" ht="20.399999999999999">
      <c r="A56" s="46" t="s">
        <v>734</v>
      </c>
      <c r="B56" s="456">
        <v>24000</v>
      </c>
      <c r="C56" s="456">
        <v>86112</v>
      </c>
      <c r="E56" s="262"/>
    </row>
    <row r="57" spans="1:5">
      <c r="A57" s="64"/>
      <c r="B57" s="472"/>
      <c r="C57" s="472"/>
    </row>
    <row r="58" spans="1:5">
      <c r="A58" s="64"/>
      <c r="B58" s="472"/>
      <c r="C58" s="472"/>
    </row>
    <row r="59" spans="1:5" ht="20.399999999999999">
      <c r="A59" s="64" t="s">
        <v>762</v>
      </c>
      <c r="B59" s="472"/>
      <c r="C59" s="472"/>
    </row>
    <row r="60" spans="1:5">
      <c r="A60" s="64"/>
      <c r="B60" s="472"/>
      <c r="C60" s="472"/>
    </row>
    <row r="61" spans="1:5">
      <c r="A61" s="64"/>
      <c r="B61" s="472"/>
      <c r="C61" s="472"/>
    </row>
    <row r="62" spans="1:5" ht="71.400000000000006">
      <c r="A62" s="362">
        <v>45657</v>
      </c>
      <c r="B62" s="95" t="s">
        <v>707</v>
      </c>
      <c r="C62" s="95" t="s">
        <v>708</v>
      </c>
      <c r="D62" s="95" t="s">
        <v>709</v>
      </c>
      <c r="E62" s="95" t="s">
        <v>710</v>
      </c>
    </row>
    <row r="63" spans="1:5">
      <c r="A63" s="46" t="s">
        <v>711</v>
      </c>
      <c r="B63" s="455">
        <v>0</v>
      </c>
      <c r="C63" s="348">
        <v>-124718</v>
      </c>
      <c r="D63" s="348">
        <f>D130</f>
        <v>0</v>
      </c>
      <c r="E63" s="348">
        <f>E130</f>
        <v>0</v>
      </c>
    </row>
    <row r="64" spans="1:5">
      <c r="A64" s="422" t="s">
        <v>712</v>
      </c>
      <c r="B64" s="348">
        <v>-60175</v>
      </c>
      <c r="C64" s="348">
        <v>-22437</v>
      </c>
      <c r="D64" s="348">
        <v>0</v>
      </c>
      <c r="E64" s="348">
        <v>0</v>
      </c>
    </row>
    <row r="65" spans="1:5">
      <c r="A65" s="422" t="s">
        <v>713</v>
      </c>
      <c r="B65" s="348">
        <v>-3199305</v>
      </c>
      <c r="C65" s="348">
        <v>0</v>
      </c>
      <c r="D65" s="348">
        <f>D63+D64</f>
        <v>0</v>
      </c>
      <c r="E65" s="348">
        <f>E63+E64</f>
        <v>0</v>
      </c>
    </row>
    <row r="66" spans="1:5">
      <c r="A66" s="422" t="s">
        <v>714</v>
      </c>
      <c r="B66" s="348">
        <v>0</v>
      </c>
      <c r="C66" s="348">
        <v>0</v>
      </c>
      <c r="D66" s="348">
        <v>0</v>
      </c>
      <c r="E66" s="348">
        <v>-62112</v>
      </c>
    </row>
    <row r="67" spans="1:5">
      <c r="A67" s="44" t="s">
        <v>715</v>
      </c>
      <c r="B67" s="348">
        <v>0</v>
      </c>
      <c r="C67" s="348">
        <v>0</v>
      </c>
      <c r="D67" s="348">
        <v>0</v>
      </c>
      <c r="E67" s="348">
        <v>0</v>
      </c>
    </row>
    <row r="68" spans="1:5">
      <c r="A68" s="44" t="s">
        <v>716</v>
      </c>
      <c r="B68" s="265">
        <v>0</v>
      </c>
      <c r="C68" s="265">
        <v>0</v>
      </c>
      <c r="D68" s="265">
        <v>0</v>
      </c>
      <c r="E68" s="265">
        <v>0</v>
      </c>
    </row>
    <row r="69" spans="1:5" ht="71.400000000000006">
      <c r="A69" s="362">
        <v>45291</v>
      </c>
      <c r="B69" s="95" t="s">
        <v>707</v>
      </c>
      <c r="C69" s="95" t="s">
        <v>708</v>
      </c>
      <c r="D69" s="95" t="s">
        <v>709</v>
      </c>
      <c r="E69" s="95" t="s">
        <v>710</v>
      </c>
    </row>
    <row r="70" spans="1:5">
      <c r="A70" s="46" t="s">
        <v>711</v>
      </c>
      <c r="B70" s="455">
        <v>0</v>
      </c>
      <c r="C70" s="455">
        <v>-212577</v>
      </c>
      <c r="D70" s="348">
        <f>D137</f>
        <v>0</v>
      </c>
      <c r="E70" s="348">
        <f>E137</f>
        <v>0</v>
      </c>
    </row>
    <row r="71" spans="1:5">
      <c r="A71" s="422" t="s">
        <v>712</v>
      </c>
      <c r="B71" s="455">
        <v>-213159</v>
      </c>
      <c r="C71" s="455">
        <v>-10938</v>
      </c>
      <c r="D71" s="348">
        <v>0</v>
      </c>
      <c r="E71" s="348">
        <v>0</v>
      </c>
    </row>
    <row r="72" spans="1:5">
      <c r="A72" s="422" t="s">
        <v>717</v>
      </c>
      <c r="B72" s="455">
        <v>-71225</v>
      </c>
      <c r="C72" s="348">
        <v>0</v>
      </c>
      <c r="D72" s="348">
        <f>D70+D71</f>
        <v>0</v>
      </c>
      <c r="E72" s="348">
        <f>E70+E71</f>
        <v>0</v>
      </c>
    </row>
    <row r="73" spans="1:5">
      <c r="A73" s="422" t="s">
        <v>714</v>
      </c>
      <c r="B73" s="348">
        <v>0</v>
      </c>
      <c r="C73" s="348">
        <v>0</v>
      </c>
      <c r="D73" s="348">
        <v>0</v>
      </c>
      <c r="E73" s="348">
        <v>-517149</v>
      </c>
    </row>
    <row r="74" spans="1:5">
      <c r="A74" s="44" t="s">
        <v>715</v>
      </c>
      <c r="B74" s="348">
        <v>0</v>
      </c>
      <c r="C74" s="348">
        <v>0</v>
      </c>
      <c r="D74" s="348">
        <v>0</v>
      </c>
      <c r="E74" s="348">
        <v>0</v>
      </c>
    </row>
    <row r="75" spans="1:5">
      <c r="A75" s="44" t="s">
        <v>716</v>
      </c>
      <c r="B75" s="348">
        <v>0</v>
      </c>
      <c r="C75" s="348">
        <v>0</v>
      </c>
      <c r="D75" s="348">
        <v>0</v>
      </c>
      <c r="E75" s="348">
        <v>0</v>
      </c>
    </row>
    <row r="76" spans="1:5">
      <c r="A76" s="469"/>
      <c r="B76" s="470"/>
      <c r="C76" s="470"/>
    </row>
    <row r="77" spans="1:5">
      <c r="A77" s="469"/>
      <c r="B77" s="470"/>
      <c r="C77" s="470"/>
    </row>
    <row r="78" spans="1:5">
      <c r="A78" s="469"/>
      <c r="B78" s="470"/>
      <c r="C78" s="470"/>
    </row>
    <row r="79" spans="1:5">
      <c r="A79" s="469"/>
      <c r="B79" s="470"/>
      <c r="C79" s="470"/>
    </row>
    <row r="80" spans="1:5">
      <c r="A80" s="469"/>
      <c r="B80" s="470"/>
      <c r="C80" s="470"/>
    </row>
    <row r="81" spans="1:3">
      <c r="A81" s="469"/>
      <c r="B81" s="470"/>
      <c r="C81" s="470"/>
    </row>
  </sheetData>
  <phoneticPr fontId="16" type="noConversion"/>
  <pageMargins left="0.75" right="0.75" top="1" bottom="1" header="0.5" footer="0.5"/>
  <pageSetup paperSize="9" scale="63" orientation="portrait" r:id="rId1"/>
  <headerFooter alignWithMargins="0"/>
  <rowBreaks count="1" manualBreakCount="1">
    <brk id="2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showGridLines="0" tabSelected="1" zoomScaleNormal="100" zoomScaleSheetLayoutView="90" workbookViewId="0">
      <selection activeCell="H8" sqref="H8"/>
    </sheetView>
  </sheetViews>
  <sheetFormatPr defaultColWidth="9.33203125" defaultRowHeight="10.199999999999999"/>
  <cols>
    <col min="1" max="1" width="27" style="41" customWidth="1"/>
    <col min="2" max="5" width="15.6640625" style="41" customWidth="1"/>
    <col min="6" max="16384" width="9.33203125" style="41"/>
  </cols>
  <sheetData>
    <row r="1" spans="1:5" s="143" customFormat="1" ht="19.649999999999999" customHeight="1">
      <c r="A1" s="660"/>
      <c r="B1" s="661"/>
      <c r="C1" s="661"/>
    </row>
    <row r="2" spans="1:5" s="143" customFormat="1">
      <c r="A2" s="326" t="s">
        <v>558</v>
      </c>
      <c r="B2" s="41"/>
      <c r="C2" s="41"/>
    </row>
    <row r="3" spans="1:5" s="143" customFormat="1">
      <c r="A3" s="144"/>
      <c r="B3" s="41"/>
      <c r="C3" s="41"/>
    </row>
    <row r="4" spans="1:5">
      <c r="A4" s="351" t="s">
        <v>269</v>
      </c>
      <c r="B4" s="662" t="str">
        <f>'Dane podstawowe'!B7</f>
        <v>01.01.2024-31.12.2024</v>
      </c>
      <c r="C4" s="662"/>
      <c r="D4" s="662" t="str">
        <f>'Dane podstawowe'!B12</f>
        <v>01.01.2023-31.12.2023</v>
      </c>
      <c r="E4" s="662"/>
    </row>
    <row r="5" spans="1:5">
      <c r="A5" s="351"/>
      <c r="B5" s="351" t="s">
        <v>13</v>
      </c>
      <c r="C5" s="351" t="s">
        <v>14</v>
      </c>
      <c r="D5" s="351" t="s">
        <v>13</v>
      </c>
      <c r="E5" s="351" t="s">
        <v>14</v>
      </c>
    </row>
    <row r="6" spans="1:5" ht="14.1" customHeight="1">
      <c r="A6" s="662" t="s">
        <v>487</v>
      </c>
      <c r="B6" s="662"/>
      <c r="C6" s="662"/>
      <c r="D6" s="662"/>
      <c r="E6" s="662"/>
    </row>
    <row r="7" spans="1:5" ht="20.399999999999999">
      <c r="A7" s="85" t="s">
        <v>937</v>
      </c>
      <c r="B7" s="327">
        <f>RZiS!D3</f>
        <v>77819171</v>
      </c>
      <c r="C7" s="327">
        <f>B7/$C$31</f>
        <v>18079822.2666233</v>
      </c>
      <c r="D7" s="327">
        <f>RZiS!E3</f>
        <v>89545649</v>
      </c>
      <c r="E7" s="327">
        <f>D7/$E$31</f>
        <v>19774235.712392896</v>
      </c>
    </row>
    <row r="8" spans="1:5">
      <c r="A8" s="85" t="s">
        <v>117</v>
      </c>
      <c r="B8" s="327">
        <f>RZiS!D7</f>
        <v>79374041</v>
      </c>
      <c r="C8" s="327">
        <f>B8/$C$31</f>
        <v>18441067.097253844</v>
      </c>
      <c r="D8" s="327">
        <f>RZiS!E7</f>
        <v>90412845</v>
      </c>
      <c r="E8" s="327">
        <f>D8/$E$31</f>
        <v>19965737.346524157</v>
      </c>
    </row>
    <row r="9" spans="1:5" ht="20.399999999999999">
      <c r="A9" s="85" t="s">
        <v>295</v>
      </c>
      <c r="B9" s="327">
        <f>RZiS!D21</f>
        <v>-4338434</v>
      </c>
      <c r="C9" s="327">
        <f>B9/$C$31</f>
        <v>-1007953.6266902096</v>
      </c>
      <c r="D9" s="327">
        <f>RZiS!E21</f>
        <v>-89789</v>
      </c>
      <c r="E9" s="327">
        <f>D9/$E$31</f>
        <v>-19827.974560551185</v>
      </c>
    </row>
    <row r="10" spans="1:5" ht="13.8" customHeight="1">
      <c r="A10" s="85" t="s">
        <v>118</v>
      </c>
      <c r="B10" s="327">
        <f>RZiS!D26</f>
        <v>-4646258</v>
      </c>
      <c r="C10" s="327">
        <f>B10/$C$31</f>
        <v>-1079470.7495004879</v>
      </c>
      <c r="D10" s="327">
        <f>RZiS!E26</f>
        <v>-578181</v>
      </c>
      <c r="E10" s="327">
        <f>D10/$E$31</f>
        <v>-127678.87112445896</v>
      </c>
    </row>
    <row r="11" spans="1:5" ht="20.399999999999999">
      <c r="A11" s="85" t="s">
        <v>124</v>
      </c>
      <c r="B11" s="327">
        <f>RZiS!D34</f>
        <v>-4857520</v>
      </c>
      <c r="C11" s="327">
        <f>B11/$C$31</f>
        <v>-1128553.5058779798</v>
      </c>
      <c r="D11" s="327">
        <f>RZiS!E34</f>
        <v>-816768</v>
      </c>
      <c r="E11" s="327">
        <f>D11/$E$31</f>
        <v>-180365.69207667166</v>
      </c>
    </row>
    <row r="12" spans="1:5" ht="13.8" customHeight="1">
      <c r="A12" s="85" t="s">
        <v>120</v>
      </c>
      <c r="B12" s="327">
        <v>2485775</v>
      </c>
      <c r="C12" s="327">
        <v>2485775</v>
      </c>
      <c r="D12" s="327">
        <v>2485775</v>
      </c>
      <c r="E12" s="327">
        <f>D12</f>
        <v>2485775</v>
      </c>
    </row>
    <row r="13" spans="1:5" ht="20.399999999999999">
      <c r="A13" s="85" t="s">
        <v>122</v>
      </c>
      <c r="B13" s="352">
        <f>B11/B12</f>
        <v>-1.9541269825305991</v>
      </c>
      <c r="C13" s="352">
        <f>B13/$C$31</f>
        <v>-0.4540046890317827</v>
      </c>
      <c r="D13" s="352">
        <f>D11/D12</f>
        <v>-0.32857680200339934</v>
      </c>
      <c r="E13" s="352">
        <f>D13/$E$31</f>
        <v>-7.2559138327753583E-2</v>
      </c>
    </row>
    <row r="14" spans="1:5">
      <c r="A14" s="85"/>
      <c r="B14" s="327"/>
      <c r="C14" s="327"/>
      <c r="D14" s="327"/>
      <c r="E14" s="327"/>
    </row>
    <row r="15" spans="1:5" ht="14.1" customHeight="1">
      <c r="A15" s="664" t="s">
        <v>488</v>
      </c>
      <c r="B15" s="664"/>
      <c r="C15" s="664"/>
      <c r="D15" s="664"/>
      <c r="E15" s="664"/>
    </row>
    <row r="16" spans="1:5" ht="11.4" customHeight="1">
      <c r="A16" s="85" t="s">
        <v>439</v>
      </c>
      <c r="B16" s="327">
        <f>Aktywa!D3</f>
        <v>15636515</v>
      </c>
      <c r="C16" s="327">
        <f t="shared" ref="C16:C20" si="0">B16/$C$30</f>
        <v>3659376.3164053359</v>
      </c>
      <c r="D16" s="327">
        <f>Aktywa!E3</f>
        <v>20434442</v>
      </c>
      <c r="E16" s="327">
        <f t="shared" ref="E16:E21" si="1">D16/$E$30</f>
        <v>4699733.6706531737</v>
      </c>
    </row>
    <row r="17" spans="1:5" ht="11.4" customHeight="1">
      <c r="A17" s="85" t="s">
        <v>440</v>
      </c>
      <c r="B17" s="327">
        <f>Aktywa!D15</f>
        <v>16878536</v>
      </c>
      <c r="C17" s="327">
        <f t="shared" si="0"/>
        <v>3950043.5291364384</v>
      </c>
      <c r="D17" s="327">
        <f>Aktywa!E15</f>
        <v>19341878</v>
      </c>
      <c r="E17" s="327">
        <f t="shared" si="1"/>
        <v>4448454.0018399265</v>
      </c>
    </row>
    <row r="18" spans="1:5" ht="12.6" customHeight="1">
      <c r="A18" s="85" t="s">
        <v>57</v>
      </c>
      <c r="B18" s="327">
        <f>Pasywa!D3</f>
        <v>15164644</v>
      </c>
      <c r="C18" s="327">
        <f t="shared" si="0"/>
        <v>3548945.4715656452</v>
      </c>
      <c r="D18" s="327">
        <f>Pasywa!E3</f>
        <v>20127831</v>
      </c>
      <c r="E18" s="327">
        <f t="shared" si="1"/>
        <v>4629215.9613615461</v>
      </c>
    </row>
    <row r="19" spans="1:5" ht="12.6" customHeight="1">
      <c r="A19" s="85" t="s">
        <v>267</v>
      </c>
      <c r="B19" s="327">
        <f>Pasywa!D12</f>
        <v>1676488</v>
      </c>
      <c r="C19" s="327">
        <f t="shared" si="0"/>
        <v>392344.48864966066</v>
      </c>
      <c r="D19" s="327">
        <f>Pasywa!E12</f>
        <v>2282694</v>
      </c>
      <c r="E19" s="327">
        <f t="shared" si="1"/>
        <v>524998.62005519785</v>
      </c>
    </row>
    <row r="20" spans="1:5" ht="12" customHeight="1">
      <c r="A20" s="85" t="s">
        <v>266</v>
      </c>
      <c r="B20" s="327">
        <f>Pasywa!D20</f>
        <v>15673919</v>
      </c>
      <c r="C20" s="327">
        <f t="shared" si="0"/>
        <v>3668129.8853264689</v>
      </c>
      <c r="D20" s="327">
        <f>Pasywa!E20</f>
        <v>17365795</v>
      </c>
      <c r="E20" s="327">
        <f t="shared" si="1"/>
        <v>3993973.0910763573</v>
      </c>
    </row>
    <row r="21" spans="1:5" ht="12" customHeight="1">
      <c r="A21" s="85" t="s">
        <v>121</v>
      </c>
      <c r="B21" s="352">
        <f>B18/'wybrane dane finansowe'!B12</f>
        <v>6.1005698424032744</v>
      </c>
      <c r="C21" s="352">
        <f>B21/$C$30</f>
        <v>1.4277018119361748</v>
      </c>
      <c r="D21" s="352">
        <f>D18/'wybrane dane finansowe'!D12</f>
        <v>8.0972054992909648</v>
      </c>
      <c r="E21" s="352">
        <f t="shared" si="1"/>
        <v>1.8622827735259808</v>
      </c>
    </row>
    <row r="22" spans="1:5">
      <c r="A22" s="372"/>
      <c r="B22" s="372"/>
      <c r="C22" s="372"/>
      <c r="D22" s="372"/>
      <c r="E22" s="372"/>
    </row>
    <row r="23" spans="1:5" ht="14.1" customHeight="1">
      <c r="A23" s="665" t="s">
        <v>489</v>
      </c>
      <c r="B23" s="665"/>
      <c r="C23" s="665"/>
      <c r="D23" s="665"/>
      <c r="E23" s="665"/>
    </row>
    <row r="24" spans="1:5" ht="20.399999999999999">
      <c r="A24" s="85" t="s">
        <v>305</v>
      </c>
      <c r="B24" s="327">
        <f>RPP!C24</f>
        <v>2910021</v>
      </c>
      <c r="C24" s="327">
        <f>B24/$C$31</f>
        <v>676088.70405650302</v>
      </c>
      <c r="D24" s="327">
        <f>RPP!D24</f>
        <v>1604689</v>
      </c>
      <c r="E24" s="327">
        <f>D24/$E$31</f>
        <v>354361.14300856809</v>
      </c>
    </row>
    <row r="25" spans="1:5" ht="20.399999999999999">
      <c r="A25" s="85" t="s">
        <v>308</v>
      </c>
      <c r="B25" s="327">
        <f>RPP!C37</f>
        <v>-2251544</v>
      </c>
      <c r="C25" s="327">
        <f>B25/$C$31</f>
        <v>-523103.94498396915</v>
      </c>
      <c r="D25" s="327">
        <f>RPP!D37</f>
        <v>-2410178</v>
      </c>
      <c r="E25" s="327">
        <f>D25/$E$31</f>
        <v>-532236.10988428583</v>
      </c>
    </row>
    <row r="26" spans="1:5" ht="20.399999999999999">
      <c r="A26" s="85" t="s">
        <v>313</v>
      </c>
      <c r="B26" s="327">
        <f>RPP!C54</f>
        <v>434236</v>
      </c>
      <c r="C26" s="327">
        <f>B26/$C$31</f>
        <v>100886.57590260675</v>
      </c>
      <c r="D26" s="327">
        <f>RPP!D54</f>
        <v>-873435</v>
      </c>
      <c r="E26" s="327">
        <f>D26/$E$31</f>
        <v>-192879.38344669197</v>
      </c>
    </row>
    <row r="29" spans="1:5">
      <c r="A29" s="47" t="s">
        <v>490</v>
      </c>
      <c r="B29" s="47"/>
      <c r="C29" s="47">
        <v>2024</v>
      </c>
      <c r="D29" s="47"/>
      <c r="E29" s="47">
        <v>2023</v>
      </c>
    </row>
    <row r="30" spans="1:5">
      <c r="A30" s="328" t="s">
        <v>491</v>
      </c>
      <c r="C30" s="506">
        <v>4.2729999999999997</v>
      </c>
      <c r="E30" s="506">
        <v>4.3479999999999999</v>
      </c>
    </row>
    <row r="31" spans="1:5">
      <c r="A31" s="328" t="s">
        <v>492</v>
      </c>
      <c r="C31" s="506">
        <v>4.3041999999999998</v>
      </c>
      <c r="E31" s="506">
        <v>4.5284000000000004</v>
      </c>
    </row>
    <row r="34" spans="1:5" ht="37.65" customHeight="1">
      <c r="A34" s="663" t="s">
        <v>493</v>
      </c>
      <c r="B34" s="663"/>
      <c r="C34" s="663"/>
      <c r="D34" s="663"/>
      <c r="E34" s="663"/>
    </row>
  </sheetData>
  <mergeCells count="7">
    <mergeCell ref="A1:C1"/>
    <mergeCell ref="B4:C4"/>
    <mergeCell ref="D4:E4"/>
    <mergeCell ref="A34:E34"/>
    <mergeCell ref="A6:E6"/>
    <mergeCell ref="A15:E15"/>
    <mergeCell ref="A23:E23"/>
  </mergeCells>
  <pageMargins left="0.7" right="0.7" top="0.75" bottom="0.75" header="0.3" footer="0.3"/>
  <pageSetup paperSize="9" scale="9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A1:GA131"/>
  <sheetViews>
    <sheetView showGridLines="0" view="pageBreakPreview" topLeftCell="A75" zoomScaleNormal="100" zoomScaleSheetLayoutView="100" workbookViewId="0">
      <selection activeCell="H102" sqref="H102"/>
    </sheetView>
  </sheetViews>
  <sheetFormatPr defaultColWidth="9.33203125" defaultRowHeight="13.2"/>
  <cols>
    <col min="1" max="1" width="38.33203125" customWidth="1"/>
    <col min="2" max="2" width="12.33203125" customWidth="1"/>
    <col min="3" max="3" width="13.44140625" customWidth="1"/>
    <col min="4" max="7" width="8.6640625" customWidth="1"/>
    <col min="8" max="8" width="9.33203125" customWidth="1"/>
    <col min="9" max="12" width="12.33203125" customWidth="1"/>
  </cols>
  <sheetData>
    <row r="1" spans="1:14">
      <c r="A1" s="36"/>
    </row>
    <row r="2" spans="1:14" s="41" customFormat="1">
      <c r="A2" s="324" t="s">
        <v>1008</v>
      </c>
      <c r="B2" s="324"/>
      <c r="C2" s="324"/>
      <c r="D2" s="324"/>
      <c r="E2" s="324"/>
      <c r="F2" s="324"/>
      <c r="G2" s="324"/>
      <c r="H2" s="324"/>
      <c r="I2" s="324"/>
      <c r="J2" s="324"/>
    </row>
    <row r="3" spans="1:14" s="41" customFormat="1" ht="10.199999999999999">
      <c r="B3" s="686"/>
      <c r="C3" s="686"/>
      <c r="D3" s="686"/>
      <c r="E3" s="686"/>
      <c r="F3" s="686"/>
      <c r="G3" s="686"/>
      <c r="H3" s="686"/>
    </row>
    <row r="4" spans="1:14" s="41" customFormat="1" ht="10.199999999999999">
      <c r="A4" s="93" t="s">
        <v>269</v>
      </c>
      <c r="B4" s="358">
        <f>Aktywa!D2</f>
        <v>45657</v>
      </c>
      <c r="C4" s="358">
        <v>45291</v>
      </c>
      <c r="D4" s="379"/>
      <c r="E4" s="379"/>
      <c r="F4" s="379"/>
      <c r="G4" s="379"/>
    </row>
    <row r="5" spans="1:14" s="41" customFormat="1" ht="10.199999999999999">
      <c r="A5" s="51" t="s">
        <v>451</v>
      </c>
      <c r="B5" s="75">
        <f>SUM(B6:B7)</f>
        <v>11180561</v>
      </c>
      <c r="C5" s="75">
        <f>SUM(C6:C7)</f>
        <v>14712787</v>
      </c>
      <c r="D5" s="397"/>
      <c r="E5" s="397"/>
      <c r="F5" s="397"/>
      <c r="G5" s="397"/>
    </row>
    <row r="6" spans="1:14" s="41" customFormat="1" ht="10.199999999999999">
      <c r="A6" s="101" t="s">
        <v>91</v>
      </c>
      <c r="B6" s="169">
        <v>0</v>
      </c>
      <c r="C6" s="169">
        <v>0</v>
      </c>
      <c r="D6" s="303"/>
      <c r="E6" s="303"/>
      <c r="F6" s="303"/>
      <c r="G6" s="303"/>
    </row>
    <row r="7" spans="1:14" s="41" customFormat="1" ht="10.199999999999999">
      <c r="A7" s="98" t="s">
        <v>92</v>
      </c>
      <c r="B7" s="169">
        <v>11180561</v>
      </c>
      <c r="C7" s="169">
        <v>14712787</v>
      </c>
      <c r="D7" s="303"/>
      <c r="E7" s="303"/>
      <c r="F7" s="303"/>
      <c r="G7" s="303"/>
    </row>
    <row r="8" spans="1:14" s="41" customFormat="1" ht="10.199999999999999">
      <c r="A8" s="50" t="s">
        <v>170</v>
      </c>
      <c r="B8" s="169">
        <v>1153172</v>
      </c>
      <c r="C8" s="169">
        <v>1419485</v>
      </c>
      <c r="D8" s="303"/>
      <c r="E8" s="303"/>
      <c r="F8" s="303"/>
      <c r="G8" s="303"/>
    </row>
    <row r="9" spans="1:14" s="41" customFormat="1" ht="10.199999999999999">
      <c r="A9" s="51" t="s">
        <v>90</v>
      </c>
      <c r="B9" s="75">
        <f>B5+B8</f>
        <v>12333733</v>
      </c>
      <c r="C9" s="75">
        <f>C5+C8</f>
        <v>16132272</v>
      </c>
      <c r="D9" s="397"/>
      <c r="E9" s="397"/>
      <c r="F9" s="397"/>
      <c r="G9" s="397"/>
    </row>
    <row r="10" spans="1:14" s="41" customFormat="1" ht="10.199999999999999">
      <c r="A10" s="11"/>
      <c r="B10" s="256">
        <f>B5-Aktywa!D17</f>
        <v>0</v>
      </c>
      <c r="C10" s="256">
        <f>C5-Aktywa!E17</f>
        <v>0</v>
      </c>
      <c r="D10" s="256"/>
      <c r="E10" s="256"/>
      <c r="F10" s="256"/>
      <c r="G10" s="256"/>
    </row>
    <row r="11" spans="1:14" s="41" customFormat="1" ht="10.199999999999999">
      <c r="B11" s="303"/>
      <c r="C11" s="303"/>
      <c r="D11" s="303"/>
      <c r="E11" s="303"/>
      <c r="F11" s="303"/>
      <c r="G11" s="303"/>
    </row>
    <row r="12" spans="1:14" s="41" customFormat="1" ht="10.199999999999999">
      <c r="A12" s="687" t="s">
        <v>176</v>
      </c>
      <c r="B12" s="687"/>
      <c r="C12" s="687"/>
      <c r="D12" s="687"/>
      <c r="E12" s="687"/>
      <c r="F12" s="687"/>
      <c r="G12" s="687"/>
      <c r="H12" s="687"/>
      <c r="I12" s="687"/>
      <c r="J12" s="687"/>
      <c r="K12" s="687"/>
      <c r="L12" s="99"/>
      <c r="M12" s="99"/>
      <c r="N12" s="99"/>
    </row>
    <row r="13" spans="1:14" s="41" customFormat="1" ht="10.199999999999999">
      <c r="B13" s="686"/>
      <c r="C13" s="686"/>
      <c r="D13" s="686"/>
      <c r="E13" s="686"/>
      <c r="F13" s="686"/>
      <c r="G13" s="686"/>
      <c r="H13" s="686"/>
    </row>
    <row r="14" spans="1:14" s="41" customFormat="1" ht="10.199999999999999">
      <c r="A14" s="93" t="s">
        <v>269</v>
      </c>
      <c r="B14" s="358">
        <f>B4</f>
        <v>45657</v>
      </c>
      <c r="C14" s="358">
        <f>C4</f>
        <v>45291</v>
      </c>
      <c r="D14" s="379"/>
      <c r="E14" s="379"/>
      <c r="F14" s="379"/>
      <c r="G14" s="379"/>
    </row>
    <row r="15" spans="1:14" s="112" customFormat="1" ht="10.199999999999999">
      <c r="A15" s="365" t="s">
        <v>206</v>
      </c>
      <c r="B15" s="366"/>
      <c r="C15" s="366"/>
      <c r="D15" s="380"/>
      <c r="E15" s="380"/>
      <c r="F15" s="380"/>
      <c r="G15" s="380"/>
      <c r="H15" s="41"/>
    </row>
    <row r="16" spans="1:14" s="112" customFormat="1" ht="20.399999999999999">
      <c r="A16" s="346" t="s">
        <v>452</v>
      </c>
      <c r="B16" s="102">
        <v>0</v>
      </c>
      <c r="C16" s="102">
        <v>0</v>
      </c>
      <c r="D16" s="336"/>
      <c r="E16" s="336"/>
      <c r="F16" s="336"/>
      <c r="G16" s="336"/>
    </row>
    <row r="17" spans="1:8" s="185" customFormat="1" ht="10.199999999999999">
      <c r="A17" s="183" t="s">
        <v>101</v>
      </c>
      <c r="B17" s="184">
        <f>SUM(B18:B22)</f>
        <v>0</v>
      </c>
      <c r="C17" s="184">
        <f>SUM(C18:C22)</f>
        <v>0</v>
      </c>
      <c r="D17" s="381"/>
      <c r="E17" s="381"/>
      <c r="F17" s="381"/>
      <c r="G17" s="381"/>
    </row>
    <row r="18" spans="1:8" s="112" customFormat="1" ht="20.399999999999999">
      <c r="A18" s="182" t="s">
        <v>174</v>
      </c>
      <c r="B18" s="181">
        <v>0</v>
      </c>
      <c r="C18" s="181">
        <v>0</v>
      </c>
      <c r="D18" s="262"/>
      <c r="E18" s="262"/>
      <c r="F18" s="262"/>
      <c r="G18" s="262"/>
    </row>
    <row r="19" spans="1:8" s="112" customFormat="1" ht="10.199999999999999">
      <c r="A19" s="182" t="s">
        <v>175</v>
      </c>
      <c r="B19" s="181">
        <v>0</v>
      </c>
      <c r="C19" s="181">
        <v>0</v>
      </c>
      <c r="D19" s="262"/>
      <c r="E19" s="262"/>
      <c r="F19" s="262"/>
      <c r="G19" s="262"/>
    </row>
    <row r="20" spans="1:8" s="112" customFormat="1" ht="10.199999999999999" hidden="1">
      <c r="A20" s="299" t="s">
        <v>229</v>
      </c>
      <c r="B20" s="181"/>
      <c r="C20" s="181"/>
      <c r="D20" s="262"/>
      <c r="E20" s="262"/>
      <c r="F20" s="262"/>
      <c r="G20" s="262"/>
    </row>
    <row r="21" spans="1:8" s="112" customFormat="1" ht="10.199999999999999" hidden="1">
      <c r="A21" s="299" t="s">
        <v>229</v>
      </c>
      <c r="B21" s="181"/>
      <c r="C21" s="181"/>
      <c r="D21" s="262"/>
      <c r="E21" s="262"/>
      <c r="F21" s="262"/>
      <c r="G21" s="262"/>
    </row>
    <row r="22" spans="1:8" s="112" customFormat="1" ht="10.199999999999999" hidden="1">
      <c r="A22" s="299" t="s">
        <v>229</v>
      </c>
      <c r="B22" s="181"/>
      <c r="C22" s="181"/>
      <c r="D22" s="262"/>
      <c r="E22" s="262"/>
      <c r="F22" s="262"/>
      <c r="G22" s="262"/>
    </row>
    <row r="23" spans="1:8" s="185" customFormat="1" ht="10.199999999999999">
      <c r="A23" s="183" t="s">
        <v>94</v>
      </c>
      <c r="B23" s="184">
        <f>SUM(B24:B28)</f>
        <v>0</v>
      </c>
      <c r="C23" s="184">
        <f>SUM(C24:C28)</f>
        <v>0</v>
      </c>
      <c r="D23" s="381"/>
      <c r="E23" s="381"/>
      <c r="F23" s="381"/>
      <c r="G23" s="381"/>
    </row>
    <row r="24" spans="1:8" s="112" customFormat="1" ht="10.199999999999999">
      <c r="A24" s="182" t="s">
        <v>171</v>
      </c>
      <c r="B24" s="181">
        <v>0</v>
      </c>
      <c r="C24" s="181">
        <v>0</v>
      </c>
      <c r="D24" s="262"/>
      <c r="E24" s="262"/>
      <c r="F24" s="262"/>
      <c r="G24" s="262"/>
    </row>
    <row r="25" spans="1:8" s="112" customFormat="1" ht="20.399999999999999">
      <c r="A25" s="182" t="s">
        <v>172</v>
      </c>
      <c r="B25" s="181">
        <v>0</v>
      </c>
      <c r="C25" s="181">
        <v>0</v>
      </c>
      <c r="D25" s="262"/>
      <c r="E25" s="262"/>
      <c r="F25" s="262"/>
      <c r="G25" s="262"/>
    </row>
    <row r="26" spans="1:8" s="112" customFormat="1" ht="10.199999999999999">
      <c r="A26" s="182" t="s">
        <v>173</v>
      </c>
      <c r="B26" s="181">
        <v>0</v>
      </c>
      <c r="C26" s="181">
        <v>0</v>
      </c>
      <c r="D26" s="262"/>
      <c r="E26" s="262"/>
      <c r="F26" s="262"/>
      <c r="G26" s="262"/>
    </row>
    <row r="27" spans="1:8" s="112" customFormat="1" ht="10.199999999999999" hidden="1">
      <c r="A27" s="299" t="s">
        <v>229</v>
      </c>
      <c r="B27" s="300"/>
      <c r="C27" s="300"/>
      <c r="D27" s="262"/>
      <c r="E27" s="262"/>
      <c r="F27" s="262"/>
      <c r="G27" s="262"/>
    </row>
    <row r="28" spans="1:8" s="112" customFormat="1" ht="10.199999999999999" hidden="1">
      <c r="A28" s="299" t="s">
        <v>229</v>
      </c>
      <c r="B28" s="300"/>
      <c r="C28" s="300"/>
      <c r="D28" s="262"/>
      <c r="E28" s="262"/>
      <c r="F28" s="262"/>
      <c r="G28" s="262"/>
    </row>
    <row r="29" spans="1:8" s="112" customFormat="1" ht="30.6">
      <c r="A29" s="346" t="s">
        <v>207</v>
      </c>
      <c r="B29" s="102">
        <f>B16+B17-B23</f>
        <v>0</v>
      </c>
      <c r="C29" s="102">
        <f>C16+C17-C23</f>
        <v>0</v>
      </c>
      <c r="D29" s="336"/>
      <c r="E29" s="336"/>
      <c r="F29" s="336"/>
      <c r="G29" s="336"/>
      <c r="H29" s="41"/>
    </row>
    <row r="30" spans="1:8" s="112" customFormat="1" ht="10.199999999999999">
      <c r="A30" s="363" t="s">
        <v>208</v>
      </c>
      <c r="B30" s="364"/>
      <c r="C30" s="364"/>
      <c r="D30" s="382"/>
      <c r="E30" s="382"/>
      <c r="F30" s="382"/>
      <c r="G30" s="382"/>
      <c r="H30" s="41"/>
    </row>
    <row r="31" spans="1:8" s="112" customFormat="1" ht="20.399999999999999">
      <c r="A31" s="401" t="s">
        <v>452</v>
      </c>
      <c r="B31" s="402">
        <f>C51</f>
        <v>1419485</v>
      </c>
      <c r="C31" s="402">
        <v>1448383</v>
      </c>
      <c r="D31" s="383"/>
      <c r="E31" s="383"/>
      <c r="F31" s="383"/>
      <c r="G31" s="383"/>
      <c r="H31" s="41"/>
    </row>
    <row r="32" spans="1:8" s="185" customFormat="1" ht="10.199999999999999" hidden="1" customHeight="1">
      <c r="A32" s="403" t="s">
        <v>505</v>
      </c>
      <c r="B32" s="404">
        <f>0</f>
        <v>0</v>
      </c>
      <c r="C32" s="404">
        <v>0</v>
      </c>
      <c r="D32" s="384"/>
      <c r="E32" s="384"/>
      <c r="F32" s="384"/>
      <c r="G32" s="384"/>
      <c r="H32" s="74"/>
    </row>
    <row r="33" spans="1:8" s="112" customFormat="1" ht="10.199999999999999" hidden="1" customHeight="1">
      <c r="A33" s="403" t="s">
        <v>576</v>
      </c>
      <c r="B33" s="404">
        <f>0</f>
        <v>0</v>
      </c>
      <c r="C33" s="404">
        <v>0</v>
      </c>
      <c r="D33" s="385"/>
      <c r="E33" s="385"/>
      <c r="F33" s="385"/>
      <c r="G33" s="385"/>
      <c r="H33" s="41"/>
    </row>
    <row r="34" spans="1:8" s="112" customFormat="1" ht="20.399999999999999" hidden="1" customHeight="1">
      <c r="A34" s="401" t="s">
        <v>577</v>
      </c>
      <c r="B34" s="402">
        <f>B31+B33+B32</f>
        <v>1419485</v>
      </c>
      <c r="C34" s="402">
        <f>C31+C33+C32</f>
        <v>1448383</v>
      </c>
      <c r="D34" s="385"/>
      <c r="E34" s="385"/>
      <c r="F34" s="385"/>
      <c r="G34" s="385"/>
      <c r="H34" s="41"/>
    </row>
    <row r="35" spans="1:8" s="112" customFormat="1" ht="10.199999999999999">
      <c r="A35" s="405" t="s">
        <v>101</v>
      </c>
      <c r="B35" s="406">
        <f>SUM(B36:B39)</f>
        <v>253493</v>
      </c>
      <c r="C35" s="406">
        <f>SUM(C36:C39)</f>
        <v>110636</v>
      </c>
      <c r="D35" s="385"/>
      <c r="E35" s="385"/>
      <c r="F35" s="385"/>
      <c r="G35" s="385"/>
      <c r="H35" s="41"/>
    </row>
    <row r="36" spans="1:8" s="112" customFormat="1" ht="20.399999999999999">
      <c r="A36" s="182" t="s">
        <v>695</v>
      </c>
      <c r="B36" s="404">
        <f>38435-38435</f>
        <v>0</v>
      </c>
      <c r="C36" s="404">
        <f>78922-71942</f>
        <v>6980</v>
      </c>
      <c r="D36" s="385"/>
      <c r="E36" s="385"/>
      <c r="F36" s="385"/>
      <c r="G36" s="385"/>
      <c r="H36" s="41"/>
    </row>
    <row r="37" spans="1:8" s="112" customFormat="1" ht="20.399999999999999">
      <c r="A37" s="182" t="s">
        <v>174</v>
      </c>
      <c r="B37" s="404">
        <v>252762</v>
      </c>
      <c r="C37" s="404">
        <v>103656</v>
      </c>
      <c r="D37" s="385"/>
      <c r="E37" s="385"/>
      <c r="F37" s="385"/>
      <c r="G37" s="385"/>
      <c r="H37" s="41"/>
    </row>
    <row r="38" spans="1:8" s="112" customFormat="1" ht="10.199999999999999" hidden="1">
      <c r="A38" s="407" t="s">
        <v>175</v>
      </c>
      <c r="B38" s="404"/>
      <c r="C38" s="404">
        <v>0</v>
      </c>
      <c r="D38" s="385"/>
      <c r="E38" s="385"/>
      <c r="F38" s="385"/>
      <c r="G38" s="385"/>
      <c r="H38" s="41"/>
    </row>
    <row r="39" spans="1:8" s="112" customFormat="1" ht="10.199999999999999">
      <c r="A39" s="407" t="s">
        <v>579</v>
      </c>
      <c r="B39" s="404">
        <v>731</v>
      </c>
      <c r="C39" s="404">
        <v>0</v>
      </c>
      <c r="D39" s="385"/>
      <c r="E39" s="385"/>
      <c r="F39" s="385"/>
      <c r="G39" s="385"/>
      <c r="H39" s="41"/>
    </row>
    <row r="40" spans="1:8" s="112" customFormat="1" ht="10.199999999999999" hidden="1">
      <c r="A40" s="407" t="s">
        <v>229</v>
      </c>
      <c r="B40" s="404">
        <v>0</v>
      </c>
      <c r="C40" s="404">
        <v>0</v>
      </c>
      <c r="D40" s="385"/>
      <c r="E40" s="385"/>
      <c r="F40" s="385"/>
      <c r="G40" s="385"/>
      <c r="H40" s="41"/>
    </row>
    <row r="41" spans="1:8" s="112" customFormat="1" ht="10.199999999999999" hidden="1">
      <c r="A41" s="407" t="s">
        <v>229</v>
      </c>
      <c r="B41" s="404">
        <v>0</v>
      </c>
      <c r="C41" s="404">
        <v>0</v>
      </c>
      <c r="D41" s="385"/>
      <c r="E41" s="385"/>
      <c r="F41" s="385"/>
      <c r="G41" s="385"/>
      <c r="H41" s="41"/>
    </row>
    <row r="42" spans="1:8" s="112" customFormat="1" ht="10.199999999999999">
      <c r="A42" s="405" t="s">
        <v>94</v>
      </c>
      <c r="B42" s="406">
        <f>SUM(B43:B50)</f>
        <v>519806</v>
      </c>
      <c r="C42" s="406">
        <f>SUM(C43:C50)</f>
        <v>139534</v>
      </c>
      <c r="D42" s="385"/>
      <c r="E42" s="385"/>
      <c r="F42" s="385"/>
      <c r="G42" s="385"/>
      <c r="H42" s="41"/>
    </row>
    <row r="43" spans="1:8" s="112" customFormat="1" ht="10.199999999999999">
      <c r="A43" s="407" t="s">
        <v>171</v>
      </c>
      <c r="B43" s="404">
        <v>103876</v>
      </c>
      <c r="C43" s="404">
        <v>50413</v>
      </c>
      <c r="D43" s="385"/>
      <c r="E43" s="385"/>
      <c r="F43" s="385"/>
      <c r="G43" s="385"/>
      <c r="H43" s="41"/>
    </row>
    <row r="44" spans="1:8" s="112" customFormat="1" ht="20.399999999999999">
      <c r="A44" s="407" t="s">
        <v>172</v>
      </c>
      <c r="B44" s="404">
        <v>194833</v>
      </c>
      <c r="C44" s="404">
        <v>39411</v>
      </c>
      <c r="D44" s="385"/>
      <c r="E44" s="385"/>
      <c r="F44" s="385"/>
      <c r="G44" s="385"/>
      <c r="H44" s="41"/>
    </row>
    <row r="45" spans="1:8" s="112" customFormat="1" ht="10.199999999999999" hidden="1">
      <c r="A45" s="407" t="s">
        <v>173</v>
      </c>
      <c r="B45" s="404"/>
      <c r="C45" s="404"/>
      <c r="D45" s="385"/>
      <c r="E45" s="385"/>
      <c r="F45" s="385"/>
      <c r="G45" s="385"/>
      <c r="H45" s="41"/>
    </row>
    <row r="46" spans="1:8" s="112" customFormat="1" ht="10.199999999999999" hidden="1">
      <c r="A46" s="407" t="s">
        <v>580</v>
      </c>
      <c r="B46" s="408"/>
      <c r="C46" s="408"/>
      <c r="D46" s="385"/>
      <c r="E46" s="385"/>
      <c r="F46" s="385"/>
      <c r="G46" s="385"/>
      <c r="H46" s="41"/>
    </row>
    <row r="47" spans="1:8" s="112" customFormat="1" ht="10.199999999999999">
      <c r="A47" s="407" t="s">
        <v>579</v>
      </c>
      <c r="B47" s="408">
        <v>605</v>
      </c>
      <c r="C47" s="408">
        <v>732</v>
      </c>
      <c r="D47" s="385"/>
      <c r="E47" s="385"/>
      <c r="F47" s="385"/>
      <c r="G47" s="385"/>
      <c r="H47" s="41"/>
    </row>
    <row r="48" spans="1:8" s="112" customFormat="1" ht="10.199999999999999">
      <c r="A48" s="407" t="s">
        <v>581</v>
      </c>
      <c r="B48" s="408">
        <v>90092</v>
      </c>
      <c r="C48" s="408">
        <v>48978</v>
      </c>
      <c r="D48" s="385"/>
      <c r="E48" s="385"/>
      <c r="F48" s="385"/>
      <c r="G48" s="385"/>
      <c r="H48" s="41"/>
    </row>
    <row r="49" spans="1:8" s="112" customFormat="1" ht="10.199999999999999">
      <c r="A49" s="407" t="s">
        <v>450</v>
      </c>
      <c r="B49" s="408">
        <v>0</v>
      </c>
      <c r="C49" s="408">
        <v>0</v>
      </c>
      <c r="D49" s="385"/>
      <c r="E49" s="385"/>
      <c r="F49" s="385"/>
      <c r="G49" s="385"/>
      <c r="H49" s="41"/>
    </row>
    <row r="50" spans="1:8" s="112" customFormat="1" ht="10.199999999999999">
      <c r="A50" s="407" t="s">
        <v>578</v>
      </c>
      <c r="B50" s="408">
        <f>168835-38435</f>
        <v>130400</v>
      </c>
      <c r="C50" s="408">
        <v>0</v>
      </c>
      <c r="D50" s="385"/>
      <c r="E50" s="385"/>
      <c r="F50" s="385"/>
      <c r="G50" s="385"/>
      <c r="H50" s="41"/>
    </row>
    <row r="51" spans="1:8" s="112" customFormat="1" ht="30.6">
      <c r="A51" s="409" t="s">
        <v>209</v>
      </c>
      <c r="B51" s="410">
        <f>B34+B35-B42</f>
        <v>1153172</v>
      </c>
      <c r="C51" s="410">
        <f>C34+C35-C42</f>
        <v>1419485</v>
      </c>
      <c r="D51" s="385"/>
      <c r="E51" s="385"/>
      <c r="F51" s="385"/>
      <c r="G51" s="385"/>
      <c r="H51" s="41"/>
    </row>
    <row r="52" spans="1:8" s="185" customFormat="1" ht="10.199999999999999">
      <c r="A52" s="411"/>
      <c r="B52" s="412"/>
      <c r="C52" s="412"/>
      <c r="D52" s="384"/>
      <c r="E52" s="384"/>
      <c r="F52" s="384"/>
      <c r="G52" s="384"/>
      <c r="H52" s="74"/>
    </row>
    <row r="53" spans="1:8" s="112" customFormat="1" ht="20.399999999999999">
      <c r="A53" s="413" t="s">
        <v>210</v>
      </c>
      <c r="B53" s="297">
        <f>B51+B29</f>
        <v>1153172</v>
      </c>
      <c r="C53" s="297">
        <f>C51+C29</f>
        <v>1419485</v>
      </c>
      <c r="D53" s="385"/>
      <c r="E53" s="385"/>
      <c r="F53" s="385"/>
      <c r="G53" s="385"/>
      <c r="H53" s="41"/>
    </row>
    <row r="54" spans="1:8" s="112" customFormat="1" ht="10.199999999999999">
      <c r="A54" s="414"/>
      <c r="B54" s="336"/>
      <c r="C54" s="336"/>
      <c r="D54" s="385"/>
      <c r="E54" s="385"/>
      <c r="F54" s="385"/>
      <c r="G54" s="385"/>
      <c r="H54" s="41"/>
    </row>
    <row r="55" spans="1:8" s="112" customFormat="1" ht="10.199999999999999" customHeight="1">
      <c r="A55" s="690"/>
      <c r="B55" s="690"/>
      <c r="C55" s="690"/>
      <c r="D55" s="385"/>
      <c r="E55" s="385"/>
      <c r="F55" s="385"/>
      <c r="G55" s="385"/>
      <c r="H55" s="41"/>
    </row>
    <row r="56" spans="1:8" s="112" customFormat="1" ht="10.199999999999999" hidden="1" customHeight="1">
      <c r="A56" s="415"/>
      <c r="B56" s="416">
        <f>B8-B53</f>
        <v>0</v>
      </c>
      <c r="C56" s="416">
        <f>C8-C53</f>
        <v>0</v>
      </c>
      <c r="D56" s="385"/>
      <c r="E56" s="385"/>
      <c r="F56" s="385"/>
      <c r="G56" s="385"/>
      <c r="H56" s="41"/>
    </row>
    <row r="57" spans="1:8" s="112" customFormat="1" ht="10.199999999999999" hidden="1" customHeight="1">
      <c r="A57" s="417" t="s">
        <v>229</v>
      </c>
      <c r="B57" s="310"/>
      <c r="C57" s="310"/>
      <c r="D57" s="385"/>
      <c r="E57" s="385"/>
      <c r="F57" s="385"/>
      <c r="G57" s="385"/>
      <c r="H57" s="41"/>
    </row>
    <row r="58" spans="1:8" s="112" customFormat="1" ht="10.199999999999999">
      <c r="A58" s="414"/>
      <c r="B58" s="336"/>
      <c r="C58" s="336"/>
      <c r="D58" s="336"/>
      <c r="E58" s="336"/>
      <c r="F58" s="336"/>
      <c r="G58" s="336"/>
      <c r="H58" s="41"/>
    </row>
    <row r="59" spans="1:8" s="41" customFormat="1" ht="10.199999999999999">
      <c r="A59" s="100"/>
      <c r="B59" s="256"/>
      <c r="C59" s="256"/>
      <c r="D59" s="256"/>
      <c r="E59" s="256"/>
      <c r="F59" s="256"/>
      <c r="G59" s="256"/>
    </row>
    <row r="60" spans="1:8" s="41" customFormat="1" ht="10.199999999999999">
      <c r="A60" s="100"/>
      <c r="B60" s="303"/>
      <c r="C60" s="303"/>
      <c r="D60" s="303"/>
      <c r="E60" s="303"/>
      <c r="F60" s="303"/>
      <c r="G60" s="303"/>
    </row>
    <row r="61" spans="1:8" s="41" customFormat="1" ht="20.399999999999999">
      <c r="A61" s="92" t="s">
        <v>969</v>
      </c>
    </row>
    <row r="62" spans="1:8" s="41" customFormat="1" ht="10.199999999999999" customHeight="1">
      <c r="A62" s="691" t="s">
        <v>269</v>
      </c>
      <c r="B62" s="693" t="s">
        <v>25</v>
      </c>
      <c r="C62" s="688" t="s">
        <v>470</v>
      </c>
      <c r="D62" s="688" t="s">
        <v>538</v>
      </c>
      <c r="E62" s="688" t="s">
        <v>539</v>
      </c>
      <c r="F62" s="688" t="s">
        <v>205</v>
      </c>
      <c r="G62" s="688" t="s">
        <v>540</v>
      </c>
      <c r="H62" s="688" t="s">
        <v>546</v>
      </c>
    </row>
    <row r="63" spans="1:8" s="41" customFormat="1" ht="10.199999999999999">
      <c r="A63" s="692"/>
      <c r="B63" s="694"/>
      <c r="C63" s="689"/>
      <c r="D63" s="689"/>
      <c r="E63" s="689"/>
      <c r="F63" s="689"/>
      <c r="G63" s="689"/>
      <c r="H63" s="689"/>
    </row>
    <row r="64" spans="1:8" s="41" customFormat="1" ht="10.199999999999999">
      <c r="A64" s="386" t="s">
        <v>547</v>
      </c>
      <c r="B64" s="387"/>
      <c r="C64" s="387"/>
      <c r="D64" s="387"/>
      <c r="E64" s="387"/>
      <c r="F64" s="387"/>
      <c r="G64" s="387"/>
      <c r="H64" s="387"/>
    </row>
    <row r="65" spans="1:183" s="41" customFormat="1" ht="10.199999999999999">
      <c r="A65" s="34" t="s">
        <v>548</v>
      </c>
      <c r="B65" s="104">
        <f>SUM(H65:H65)</f>
        <v>0</v>
      </c>
      <c r="C65" s="104">
        <v>0</v>
      </c>
      <c r="D65" s="104">
        <v>0</v>
      </c>
      <c r="E65" s="104">
        <v>0</v>
      </c>
      <c r="F65" s="104">
        <v>0</v>
      </c>
      <c r="G65" s="104">
        <v>0</v>
      </c>
      <c r="H65" s="105">
        <v>0</v>
      </c>
    </row>
    <row r="66" spans="1:183" s="41" customFormat="1" ht="10.199999999999999">
      <c r="A66" s="34" t="s">
        <v>938</v>
      </c>
      <c r="B66" s="104">
        <v>0</v>
      </c>
      <c r="C66" s="104">
        <v>0</v>
      </c>
      <c r="D66" s="104">
        <v>0</v>
      </c>
      <c r="E66" s="104">
        <v>0</v>
      </c>
      <c r="F66" s="104">
        <v>0</v>
      </c>
      <c r="G66" s="104">
        <v>0</v>
      </c>
      <c r="H66" s="104">
        <v>0</v>
      </c>
    </row>
    <row r="67" spans="1:183" s="41" customFormat="1" ht="10.199999999999999">
      <c r="A67" s="55" t="s">
        <v>939</v>
      </c>
      <c r="B67" s="104">
        <f>B65-B66</f>
        <v>0</v>
      </c>
      <c r="C67" s="104">
        <v>0</v>
      </c>
      <c r="D67" s="104">
        <v>0</v>
      </c>
      <c r="E67" s="104">
        <v>0</v>
      </c>
      <c r="F67" s="104">
        <v>0</v>
      </c>
      <c r="G67" s="104">
        <v>0</v>
      </c>
      <c r="H67" s="104">
        <f>H65-H66</f>
        <v>0</v>
      </c>
    </row>
    <row r="68" spans="1:183" s="386" customFormat="1" ht="10.199999999999999">
      <c r="A68" s="388" t="s">
        <v>208</v>
      </c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L68" s="389"/>
      <c r="M68" s="389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  <c r="AM68" s="41"/>
      <c r="AN68" s="41"/>
      <c r="AO68" s="41"/>
      <c r="AP68" s="41"/>
      <c r="AQ68" s="41"/>
      <c r="AR68" s="41"/>
      <c r="AS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  <c r="BF68" s="41"/>
      <c r="BG68" s="41"/>
      <c r="BH68" s="41"/>
      <c r="BI68" s="41"/>
      <c r="BJ68" s="41"/>
      <c r="BK68" s="41"/>
      <c r="BL68" s="41"/>
      <c r="BM68" s="41"/>
      <c r="BN68" s="41"/>
      <c r="BO68" s="41"/>
      <c r="BP68" s="41"/>
      <c r="BQ68" s="41"/>
      <c r="BR68" s="41"/>
      <c r="BS68" s="41"/>
      <c r="BT68" s="41"/>
      <c r="BU68" s="41"/>
      <c r="BV68" s="41"/>
      <c r="BW68" s="41"/>
      <c r="BX68" s="41"/>
      <c r="BY68" s="41"/>
      <c r="BZ68" s="41"/>
      <c r="CA68" s="41"/>
      <c r="CB68" s="41"/>
      <c r="CC68" s="41"/>
      <c r="CD68" s="41"/>
      <c r="CE68" s="41"/>
      <c r="CF68" s="41"/>
      <c r="CG68" s="41"/>
      <c r="CH68" s="41"/>
      <c r="CI68" s="41"/>
      <c r="CJ68" s="41"/>
      <c r="CK68" s="41"/>
      <c r="CL68" s="41"/>
      <c r="CM68" s="41"/>
      <c r="CN68" s="41"/>
      <c r="CO68" s="41"/>
      <c r="CP68" s="41"/>
      <c r="CQ68" s="41"/>
      <c r="CR68" s="41"/>
      <c r="CS68" s="41"/>
      <c r="CT68" s="41"/>
      <c r="CU68" s="41"/>
      <c r="CV68" s="41"/>
      <c r="CW68" s="41"/>
      <c r="CX68" s="41"/>
      <c r="CY68" s="41"/>
      <c r="CZ68" s="41"/>
      <c r="DA68" s="41"/>
      <c r="DB68" s="41"/>
      <c r="DC68" s="41"/>
      <c r="DD68" s="41"/>
      <c r="DE68" s="41"/>
      <c r="DF68" s="41"/>
      <c r="DG68" s="41"/>
      <c r="DH68" s="41"/>
      <c r="DI68" s="41"/>
      <c r="DJ68" s="41"/>
      <c r="DK68" s="41"/>
      <c r="DL68" s="41"/>
      <c r="DM68" s="41"/>
      <c r="DN68" s="41"/>
      <c r="DO68" s="41"/>
      <c r="DP68" s="41"/>
      <c r="DQ68" s="41"/>
      <c r="DR68" s="41"/>
      <c r="DS68" s="41"/>
      <c r="DT68" s="41"/>
      <c r="DU68" s="41"/>
      <c r="DV68" s="41"/>
      <c r="DW68" s="41"/>
      <c r="DX68" s="41"/>
      <c r="DY68" s="41"/>
      <c r="DZ68" s="41"/>
      <c r="EA68" s="41"/>
      <c r="EB68" s="41"/>
      <c r="EC68" s="41"/>
      <c r="ED68" s="41"/>
      <c r="EE68" s="41"/>
      <c r="EF68" s="41"/>
      <c r="EG68" s="41"/>
      <c r="EH68" s="41"/>
      <c r="EI68" s="41"/>
      <c r="EJ68" s="41"/>
      <c r="EK68" s="41"/>
      <c r="EL68" s="41"/>
      <c r="EM68" s="41"/>
      <c r="EN68" s="41"/>
      <c r="EO68" s="41"/>
      <c r="EP68" s="41"/>
      <c r="EQ68" s="41"/>
      <c r="ER68" s="41"/>
      <c r="ES68" s="41"/>
      <c r="ET68" s="41"/>
      <c r="EU68" s="41"/>
      <c r="EV68" s="41"/>
      <c r="EW68" s="41"/>
      <c r="EX68" s="41"/>
      <c r="EY68" s="41"/>
      <c r="EZ68" s="41"/>
      <c r="FA68" s="41"/>
      <c r="FB68" s="41"/>
      <c r="FC68" s="41"/>
      <c r="FD68" s="41"/>
      <c r="FE68" s="41"/>
      <c r="FF68" s="41"/>
      <c r="FG68" s="41"/>
      <c r="FH68" s="41"/>
      <c r="FI68" s="41"/>
      <c r="FJ68" s="41"/>
      <c r="FK68" s="41"/>
      <c r="FL68" s="41"/>
      <c r="FM68" s="41"/>
      <c r="FN68" s="41"/>
      <c r="FO68" s="41"/>
      <c r="FP68" s="41"/>
      <c r="FQ68" s="41"/>
      <c r="FR68" s="41"/>
      <c r="FS68" s="41"/>
      <c r="FT68" s="41"/>
      <c r="FU68" s="41"/>
      <c r="FV68" s="41"/>
      <c r="FW68" s="41"/>
      <c r="FX68" s="41"/>
      <c r="FY68" s="41"/>
      <c r="FZ68" s="41"/>
      <c r="GA68" s="41"/>
    </row>
    <row r="69" spans="1:183" s="41" customFormat="1" ht="10.199999999999999">
      <c r="A69" s="34" t="s">
        <v>548</v>
      </c>
      <c r="B69" s="104">
        <f>SUM(C69:H69)</f>
        <v>12333733</v>
      </c>
      <c r="C69" s="488">
        <f>7732126+1</f>
        <v>7732127</v>
      </c>
      <c r="D69" s="488">
        <v>2876236</v>
      </c>
      <c r="E69" s="488">
        <v>464468</v>
      </c>
      <c r="F69" s="488">
        <v>167392</v>
      </c>
      <c r="G69" s="488">
        <v>62579</v>
      </c>
      <c r="H69" s="488">
        <v>1030931</v>
      </c>
      <c r="K69" s="303"/>
    </row>
    <row r="70" spans="1:183" s="41" customFormat="1" ht="10.199999999999999">
      <c r="A70" s="34" t="s">
        <v>938</v>
      </c>
      <c r="B70" s="104">
        <f>SUM(C70:H70)</f>
        <v>1153172</v>
      </c>
      <c r="C70" s="488">
        <v>18183</v>
      </c>
      <c r="D70" s="488">
        <v>26110</v>
      </c>
      <c r="E70" s="488">
        <v>2049</v>
      </c>
      <c r="F70" s="488">
        <v>17075</v>
      </c>
      <c r="G70" s="488">
        <f>46603+12221</f>
        <v>58824</v>
      </c>
      <c r="H70" s="488">
        <v>1030931</v>
      </c>
    </row>
    <row r="71" spans="1:183" s="41" customFormat="1" ht="10.199999999999999">
      <c r="A71" s="55" t="s">
        <v>939</v>
      </c>
      <c r="B71" s="104">
        <f>B69-B70</f>
        <v>11180561</v>
      </c>
      <c r="C71" s="418">
        <f>C69-C70</f>
        <v>7713944</v>
      </c>
      <c r="D71" s="418">
        <f t="shared" ref="D71:H71" si="0">D69-D70</f>
        <v>2850126</v>
      </c>
      <c r="E71" s="418">
        <f t="shared" si="0"/>
        <v>462419</v>
      </c>
      <c r="F71" s="418">
        <f t="shared" si="0"/>
        <v>150317</v>
      </c>
      <c r="G71" s="418">
        <f t="shared" si="0"/>
        <v>3755</v>
      </c>
      <c r="H71" s="418">
        <f t="shared" si="0"/>
        <v>0</v>
      </c>
    </row>
    <row r="72" spans="1:183" s="41" customFormat="1" ht="10.199999999999999">
      <c r="A72" s="386" t="s">
        <v>327</v>
      </c>
      <c r="B72" s="387"/>
      <c r="C72" s="387"/>
      <c r="D72" s="387"/>
      <c r="E72" s="387"/>
      <c r="F72" s="387"/>
      <c r="G72" s="387"/>
      <c r="H72" s="387"/>
    </row>
    <row r="73" spans="1:183" s="41" customFormat="1" ht="10.199999999999999">
      <c r="A73" s="34" t="s">
        <v>548</v>
      </c>
      <c r="B73" s="104">
        <f t="shared" ref="B73:H75" si="1">B65+B69</f>
        <v>12333733</v>
      </c>
      <c r="C73" s="418">
        <f t="shared" si="1"/>
        <v>7732127</v>
      </c>
      <c r="D73" s="418">
        <f t="shared" si="1"/>
        <v>2876236</v>
      </c>
      <c r="E73" s="418">
        <f t="shared" si="1"/>
        <v>464468</v>
      </c>
      <c r="F73" s="418">
        <f t="shared" si="1"/>
        <v>167392</v>
      </c>
      <c r="G73" s="418">
        <f t="shared" si="1"/>
        <v>62579</v>
      </c>
      <c r="H73" s="418">
        <f t="shared" si="1"/>
        <v>1030931</v>
      </c>
    </row>
    <row r="74" spans="1:183" s="41" customFormat="1" ht="10.199999999999999">
      <c r="A74" s="34" t="s">
        <v>938</v>
      </c>
      <c r="B74" s="104">
        <f t="shared" si="1"/>
        <v>1153172</v>
      </c>
      <c r="C74" s="418">
        <f t="shared" si="1"/>
        <v>18183</v>
      </c>
      <c r="D74" s="418">
        <f t="shared" si="1"/>
        <v>26110</v>
      </c>
      <c r="E74" s="418">
        <f t="shared" si="1"/>
        <v>2049</v>
      </c>
      <c r="F74" s="418">
        <f t="shared" si="1"/>
        <v>17075</v>
      </c>
      <c r="G74" s="418">
        <f>G66+G70</f>
        <v>58824</v>
      </c>
      <c r="H74" s="418">
        <f t="shared" si="1"/>
        <v>1030931</v>
      </c>
    </row>
    <row r="75" spans="1:183" s="41" customFormat="1" ht="10.199999999999999">
      <c r="A75" s="55" t="s">
        <v>939</v>
      </c>
      <c r="B75" s="104">
        <f t="shared" si="1"/>
        <v>11180561</v>
      </c>
      <c r="C75" s="418">
        <f t="shared" si="1"/>
        <v>7713944</v>
      </c>
      <c r="D75" s="418">
        <f t="shared" si="1"/>
        <v>2850126</v>
      </c>
      <c r="E75" s="418">
        <f t="shared" si="1"/>
        <v>462419</v>
      </c>
      <c r="F75" s="418">
        <f t="shared" si="1"/>
        <v>150317</v>
      </c>
      <c r="G75" s="418">
        <f t="shared" si="1"/>
        <v>3755</v>
      </c>
      <c r="H75" s="418">
        <f t="shared" si="1"/>
        <v>0</v>
      </c>
    </row>
    <row r="76" spans="1:183" s="41" customFormat="1" ht="10.199999999999999">
      <c r="B76" s="256">
        <f>B75-B5</f>
        <v>0</v>
      </c>
      <c r="C76" s="256"/>
      <c r="D76" s="256"/>
      <c r="E76" s="256"/>
      <c r="F76" s="256"/>
      <c r="G76" s="256"/>
    </row>
    <row r="77" spans="1:183" s="41" customFormat="1" ht="10.199999999999999">
      <c r="B77" s="303"/>
      <c r="C77" s="303"/>
      <c r="D77" s="303"/>
      <c r="E77" s="303"/>
      <c r="F77" s="303"/>
      <c r="G77" s="303"/>
    </row>
    <row r="78" spans="1:183" s="41" customFormat="1" ht="20.399999999999999">
      <c r="A78" s="92" t="s">
        <v>892</v>
      </c>
    </row>
    <row r="79" spans="1:183" s="41" customFormat="1" ht="10.199999999999999">
      <c r="A79" s="695" t="s">
        <v>269</v>
      </c>
      <c r="B79" s="696" t="s">
        <v>25</v>
      </c>
      <c r="C79" s="688" t="s">
        <v>470</v>
      </c>
      <c r="D79" s="688" t="s">
        <v>538</v>
      </c>
      <c r="E79" s="688" t="s">
        <v>539</v>
      </c>
      <c r="F79" s="688" t="s">
        <v>205</v>
      </c>
      <c r="G79" s="688" t="s">
        <v>540</v>
      </c>
      <c r="H79" s="688" t="s">
        <v>546</v>
      </c>
    </row>
    <row r="80" spans="1:183" s="41" customFormat="1" ht="10.199999999999999">
      <c r="A80" s="695"/>
      <c r="B80" s="696"/>
      <c r="C80" s="689"/>
      <c r="D80" s="689"/>
      <c r="E80" s="689"/>
      <c r="F80" s="689"/>
      <c r="G80" s="689"/>
      <c r="H80" s="689"/>
    </row>
    <row r="81" spans="1:159" s="41" customFormat="1" ht="10.199999999999999">
      <c r="A81" s="386" t="s">
        <v>547</v>
      </c>
      <c r="B81" s="387"/>
      <c r="C81" s="387"/>
      <c r="D81" s="387"/>
      <c r="E81" s="387"/>
      <c r="F81" s="387"/>
      <c r="G81" s="387"/>
      <c r="H81" s="387"/>
    </row>
    <row r="82" spans="1:159" s="41" customFormat="1" ht="10.199999999999999">
      <c r="A82" s="34" t="s">
        <v>548</v>
      </c>
      <c r="B82" s="104">
        <f>SUM(H82:H82)</f>
        <v>0</v>
      </c>
      <c r="C82" s="104">
        <v>0</v>
      </c>
      <c r="D82" s="104">
        <v>0</v>
      </c>
      <c r="E82" s="104">
        <v>0</v>
      </c>
      <c r="F82" s="104">
        <v>0</v>
      </c>
      <c r="G82" s="104">
        <v>0</v>
      </c>
      <c r="H82" s="104">
        <v>0</v>
      </c>
    </row>
    <row r="83" spans="1:159" s="41" customFormat="1" ht="10.199999999999999">
      <c r="A83" s="34" t="s">
        <v>938</v>
      </c>
      <c r="B83" s="104">
        <v>0</v>
      </c>
      <c r="C83" s="104">
        <v>0</v>
      </c>
      <c r="D83" s="104">
        <v>0</v>
      </c>
      <c r="E83" s="104">
        <v>0</v>
      </c>
      <c r="F83" s="104">
        <v>0</v>
      </c>
      <c r="G83" s="104">
        <v>0</v>
      </c>
      <c r="H83" s="104">
        <v>0</v>
      </c>
    </row>
    <row r="84" spans="1:159" s="41" customFormat="1" ht="10.199999999999999">
      <c r="A84" s="55" t="s">
        <v>939</v>
      </c>
      <c r="B84" s="104">
        <f>B82-B83</f>
        <v>0</v>
      </c>
      <c r="C84" s="104">
        <v>0</v>
      </c>
      <c r="D84" s="104">
        <v>0</v>
      </c>
      <c r="E84" s="104">
        <v>0</v>
      </c>
      <c r="F84" s="104">
        <v>0</v>
      </c>
      <c r="G84" s="104">
        <v>0</v>
      </c>
      <c r="H84" s="104">
        <f>H82-H83</f>
        <v>0</v>
      </c>
    </row>
    <row r="85" spans="1:159" s="386" customFormat="1" ht="10.199999999999999">
      <c r="A85" s="388" t="s">
        <v>208</v>
      </c>
      <c r="B85" s="389"/>
      <c r="C85" s="389"/>
      <c r="D85" s="389"/>
      <c r="E85" s="389"/>
      <c r="F85" s="389"/>
      <c r="G85" s="389"/>
      <c r="H85" s="389"/>
      <c r="I85" s="389"/>
      <c r="J85" s="389"/>
      <c r="K85" s="389"/>
      <c r="L85" s="389"/>
      <c r="M85" s="389"/>
      <c r="N85" s="389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  <c r="BF85" s="41"/>
      <c r="BG85" s="41"/>
      <c r="BH85" s="41"/>
      <c r="BI85" s="41"/>
      <c r="BJ85" s="41"/>
      <c r="BK85" s="41"/>
      <c r="BL85" s="41"/>
      <c r="BM85" s="41"/>
      <c r="BN85" s="41"/>
      <c r="BO85" s="41"/>
      <c r="BP85" s="41"/>
      <c r="BQ85" s="41"/>
      <c r="BR85" s="41"/>
      <c r="BS85" s="41"/>
      <c r="BT85" s="41"/>
      <c r="BU85" s="41"/>
      <c r="BV85" s="41"/>
      <c r="BW85" s="41"/>
      <c r="BX85" s="41"/>
      <c r="BY85" s="41"/>
      <c r="BZ85" s="41"/>
      <c r="CA85" s="41"/>
      <c r="CB85" s="41"/>
      <c r="CC85" s="41"/>
      <c r="CD85" s="41"/>
      <c r="CE85" s="41"/>
      <c r="CF85" s="41"/>
      <c r="CG85" s="41"/>
      <c r="CH85" s="41"/>
      <c r="CI85" s="41"/>
      <c r="CJ85" s="41"/>
      <c r="CK85" s="41"/>
      <c r="CL85" s="41"/>
      <c r="CM85" s="41"/>
      <c r="CN85" s="41"/>
      <c r="CO85" s="41"/>
      <c r="CP85" s="41"/>
      <c r="CQ85" s="41"/>
      <c r="CR85" s="41"/>
      <c r="CS85" s="41"/>
      <c r="CT85" s="41"/>
      <c r="CU85" s="41"/>
      <c r="CV85" s="41"/>
      <c r="CW85" s="41"/>
      <c r="CX85" s="41"/>
      <c r="CY85" s="41"/>
      <c r="CZ85" s="41"/>
      <c r="DA85" s="41"/>
      <c r="DB85" s="41"/>
      <c r="DC85" s="41"/>
      <c r="DD85" s="41"/>
      <c r="DE85" s="41"/>
      <c r="DF85" s="41"/>
      <c r="DG85" s="41"/>
      <c r="DH85" s="41"/>
      <c r="DI85" s="41"/>
      <c r="DJ85" s="41"/>
      <c r="DK85" s="41"/>
      <c r="DL85" s="41"/>
      <c r="DM85" s="41"/>
      <c r="DN85" s="41"/>
      <c r="DO85" s="41"/>
      <c r="DP85" s="41"/>
      <c r="DQ85" s="41"/>
      <c r="DR85" s="41"/>
      <c r="DS85" s="41"/>
      <c r="DT85" s="41"/>
      <c r="DU85" s="41"/>
      <c r="DV85" s="41"/>
      <c r="DW85" s="41"/>
      <c r="DX85" s="41"/>
      <c r="DY85" s="41"/>
      <c r="DZ85" s="41"/>
      <c r="EA85" s="41"/>
      <c r="EB85" s="41"/>
      <c r="EC85" s="41"/>
      <c r="ED85" s="41"/>
      <c r="EE85" s="41"/>
      <c r="EF85" s="41"/>
      <c r="EG85" s="41"/>
      <c r="EH85" s="41"/>
      <c r="EI85" s="41"/>
      <c r="EJ85" s="41"/>
      <c r="EK85" s="41"/>
      <c r="EL85" s="41"/>
      <c r="EM85" s="41"/>
      <c r="EN85" s="41"/>
      <c r="EO85" s="41"/>
      <c r="EP85" s="41"/>
      <c r="EQ85" s="41"/>
      <c r="ER85" s="41"/>
      <c r="ES85" s="41"/>
      <c r="ET85" s="41"/>
      <c r="EU85" s="41"/>
      <c r="EV85" s="41"/>
      <c r="EW85" s="41"/>
      <c r="EX85" s="41"/>
      <c r="EY85" s="41"/>
      <c r="EZ85" s="41"/>
      <c r="FA85" s="41"/>
      <c r="FB85" s="41"/>
      <c r="FC85" s="41"/>
    </row>
    <row r="86" spans="1:159" s="41" customFormat="1" ht="10.199999999999999">
      <c r="A86" s="34" t="s">
        <v>548</v>
      </c>
      <c r="B86" s="104">
        <f>SUM(C86:H86)</f>
        <v>16132272</v>
      </c>
      <c r="C86" s="488">
        <v>11551929</v>
      </c>
      <c r="D86" s="488">
        <v>2863728</v>
      </c>
      <c r="E86" s="488">
        <v>292229</v>
      </c>
      <c r="F86" s="488">
        <v>84249</v>
      </c>
      <c r="G86" s="488">
        <v>159039</v>
      </c>
      <c r="H86" s="488">
        <v>1181098</v>
      </c>
      <c r="K86" s="303"/>
    </row>
    <row r="87" spans="1:159" s="41" customFormat="1" ht="10.199999999999999">
      <c r="A87" s="34" t="s">
        <v>938</v>
      </c>
      <c r="B87" s="104">
        <f>SUM(C87:H87)</f>
        <v>1419485</v>
      </c>
      <c r="C87" s="488">
        <v>131809</v>
      </c>
      <c r="D87" s="488">
        <v>71906</v>
      </c>
      <c r="E87" s="488">
        <v>4344</v>
      </c>
      <c r="F87" s="488">
        <v>17112</v>
      </c>
      <c r="G87" s="488">
        <v>33012</v>
      </c>
      <c r="H87" s="488">
        <v>1161302</v>
      </c>
    </row>
    <row r="88" spans="1:159" s="41" customFormat="1" ht="10.199999999999999">
      <c r="A88" s="55" t="s">
        <v>939</v>
      </c>
      <c r="B88" s="104">
        <f>B86-B87</f>
        <v>14712787</v>
      </c>
      <c r="C88" s="418">
        <f>C86-C87</f>
        <v>11420120</v>
      </c>
      <c r="D88" s="418">
        <f t="shared" ref="D88:H88" si="2">D86-D87</f>
        <v>2791822</v>
      </c>
      <c r="E88" s="418">
        <f t="shared" si="2"/>
        <v>287885</v>
      </c>
      <c r="F88" s="418">
        <f t="shared" si="2"/>
        <v>67137</v>
      </c>
      <c r="G88" s="418">
        <f t="shared" si="2"/>
        <v>126027</v>
      </c>
      <c r="H88" s="418">
        <f t="shared" si="2"/>
        <v>19796</v>
      </c>
    </row>
    <row r="89" spans="1:159" s="41" customFormat="1" ht="10.199999999999999">
      <c r="A89" s="386" t="s">
        <v>327</v>
      </c>
      <c r="B89" s="387"/>
      <c r="C89" s="387"/>
      <c r="D89" s="387"/>
      <c r="E89" s="387"/>
      <c r="F89" s="387"/>
      <c r="G89" s="387"/>
      <c r="H89" s="387"/>
    </row>
    <row r="90" spans="1:159" s="41" customFormat="1" ht="10.199999999999999">
      <c r="A90" s="34" t="s">
        <v>548</v>
      </c>
      <c r="B90" s="104">
        <f t="shared" ref="B90:H92" si="3">B82+B86</f>
        <v>16132272</v>
      </c>
      <c r="C90" s="418">
        <f t="shared" si="3"/>
        <v>11551929</v>
      </c>
      <c r="D90" s="418">
        <f t="shared" si="3"/>
        <v>2863728</v>
      </c>
      <c r="E90" s="418">
        <f t="shared" si="3"/>
        <v>292229</v>
      </c>
      <c r="F90" s="418">
        <f t="shared" si="3"/>
        <v>84249</v>
      </c>
      <c r="G90" s="418">
        <f t="shared" si="3"/>
        <v>159039</v>
      </c>
      <c r="H90" s="418">
        <f t="shared" si="3"/>
        <v>1181098</v>
      </c>
      <c r="K90" s="303"/>
    </row>
    <row r="91" spans="1:159" s="41" customFormat="1" ht="10.199999999999999">
      <c r="A91" s="34" t="s">
        <v>938</v>
      </c>
      <c r="B91" s="104">
        <f t="shared" si="3"/>
        <v>1419485</v>
      </c>
      <c r="C91" s="418">
        <f t="shared" si="3"/>
        <v>131809</v>
      </c>
      <c r="D91" s="418">
        <f t="shared" si="3"/>
        <v>71906</v>
      </c>
      <c r="E91" s="418">
        <f t="shared" si="3"/>
        <v>4344</v>
      </c>
      <c r="F91" s="418">
        <f t="shared" si="3"/>
        <v>17112</v>
      </c>
      <c r="G91" s="418">
        <f>G83+G87</f>
        <v>33012</v>
      </c>
      <c r="H91" s="418">
        <f t="shared" si="3"/>
        <v>1161302</v>
      </c>
    </row>
    <row r="92" spans="1:159" s="41" customFormat="1" ht="10.199999999999999">
      <c r="A92" s="55" t="s">
        <v>939</v>
      </c>
      <c r="B92" s="104">
        <f t="shared" si="3"/>
        <v>14712787</v>
      </c>
      <c r="C92" s="418">
        <f t="shared" si="3"/>
        <v>11420120</v>
      </c>
      <c r="D92" s="418">
        <f t="shared" si="3"/>
        <v>2791822</v>
      </c>
      <c r="E92" s="418">
        <f t="shared" si="3"/>
        <v>287885</v>
      </c>
      <c r="F92" s="418">
        <f t="shared" si="3"/>
        <v>67137</v>
      </c>
      <c r="G92" s="418">
        <f t="shared" si="3"/>
        <v>126027</v>
      </c>
      <c r="H92" s="418">
        <f t="shared" si="3"/>
        <v>19796</v>
      </c>
    </row>
    <row r="93" spans="1:159" s="41" customFormat="1" ht="10.199999999999999">
      <c r="B93" s="256">
        <f>B92-C5</f>
        <v>0</v>
      </c>
    </row>
    <row r="94" spans="1:159" s="41" customFormat="1" ht="10.199999999999999">
      <c r="A94" s="100"/>
    </row>
    <row r="95" spans="1:159" s="41" customFormat="1" ht="10.35" customHeight="1">
      <c r="A95" s="100"/>
    </row>
    <row r="96" spans="1:159" s="41" customFormat="1" ht="10.199999999999999" hidden="1">
      <c r="A96" s="47" t="s">
        <v>453</v>
      </c>
      <c r="B96" s="303"/>
    </row>
    <row r="97" spans="1:10" s="41" customFormat="1" ht="10.199999999999999" hidden="1"/>
    <row r="98" spans="1:10" s="41" customFormat="1" ht="10.199999999999999" hidden="1">
      <c r="A98" s="82" t="s">
        <v>269</v>
      </c>
      <c r="B98" s="358">
        <f>B4</f>
        <v>45657</v>
      </c>
      <c r="C98" s="358">
        <f>C4</f>
        <v>45291</v>
      </c>
      <c r="D98" s="379"/>
      <c r="E98" s="379"/>
      <c r="F98" s="379"/>
      <c r="G98" s="379"/>
    </row>
    <row r="99" spans="1:10" s="112" customFormat="1" ht="20.399999999999999" hidden="1">
      <c r="A99" s="85" t="s">
        <v>455</v>
      </c>
      <c r="B99" s="107"/>
      <c r="C99" s="107">
        <v>421</v>
      </c>
      <c r="D99" s="301"/>
      <c r="E99" s="301"/>
      <c r="F99" s="301"/>
      <c r="G99" s="301"/>
      <c r="H99" s="41"/>
    </row>
    <row r="100" spans="1:10" s="112" customFormat="1" ht="10.199999999999999" hidden="1">
      <c r="A100" s="85" t="s">
        <v>320</v>
      </c>
      <c r="B100" s="390"/>
      <c r="C100" s="390">
        <v>314</v>
      </c>
      <c r="D100" s="391"/>
      <c r="E100" s="391"/>
      <c r="F100" s="391"/>
      <c r="G100" s="391"/>
      <c r="H100" s="41"/>
    </row>
    <row r="101" spans="1:10" s="112" customFormat="1" ht="20.399999999999999" hidden="1">
      <c r="A101" s="346" t="s">
        <v>456</v>
      </c>
      <c r="B101" s="107">
        <f>B99-B100</f>
        <v>0</v>
      </c>
      <c r="C101" s="107">
        <f>C99-C100</f>
        <v>107</v>
      </c>
      <c r="D101" s="301"/>
      <c r="E101" s="301"/>
      <c r="F101" s="301"/>
      <c r="G101" s="301"/>
      <c r="H101" s="41"/>
    </row>
    <row r="102" spans="1:10">
      <c r="H102" s="41"/>
      <c r="I102" s="41"/>
    </row>
    <row r="103" spans="1:10">
      <c r="A103" s="324" t="s">
        <v>1009</v>
      </c>
      <c r="B103" s="324"/>
      <c r="C103" s="324"/>
      <c r="D103" s="324"/>
      <c r="E103" s="324"/>
      <c r="F103" s="324"/>
      <c r="G103" s="324"/>
      <c r="H103" s="324"/>
      <c r="I103" s="324"/>
      <c r="J103" s="324"/>
    </row>
    <row r="104" spans="1:10">
      <c r="H104" s="41"/>
      <c r="I104" s="41"/>
    </row>
    <row r="105" spans="1:10">
      <c r="A105" s="82" t="s">
        <v>269</v>
      </c>
      <c r="B105" s="358">
        <f>B4</f>
        <v>45657</v>
      </c>
      <c r="C105" s="358">
        <f>C4</f>
        <v>45291</v>
      </c>
      <c r="D105" s="379"/>
      <c r="E105" s="379"/>
      <c r="F105" s="379"/>
      <c r="G105" s="379"/>
      <c r="H105" s="41"/>
    </row>
    <row r="106" spans="1:10">
      <c r="A106" s="54" t="s">
        <v>177</v>
      </c>
      <c r="B106" s="102">
        <f>SUM(B107:B113)</f>
        <v>1863371</v>
      </c>
      <c r="C106" s="102">
        <f>SUM(C107:C113)</f>
        <v>1746602</v>
      </c>
      <c r="D106" s="397"/>
      <c r="E106" s="397"/>
      <c r="F106" s="397"/>
      <c r="G106" s="397"/>
      <c r="H106" s="41"/>
    </row>
    <row r="107" spans="1:10" ht="20.399999999999999">
      <c r="A107" s="544" t="s">
        <v>159</v>
      </c>
      <c r="B107" s="181">
        <v>1437546</v>
      </c>
      <c r="C107" s="181">
        <v>1330885</v>
      </c>
      <c r="D107" s="303"/>
      <c r="E107" s="303"/>
      <c r="F107" s="303"/>
      <c r="G107" s="303"/>
      <c r="H107" s="41"/>
    </row>
    <row r="108" spans="1:10">
      <c r="A108" s="544" t="s">
        <v>780</v>
      </c>
      <c r="B108" s="181">
        <v>0</v>
      </c>
      <c r="C108" s="181">
        <v>147750</v>
      </c>
      <c r="D108" s="303"/>
      <c r="E108" s="303"/>
      <c r="F108" s="303"/>
      <c r="G108" s="303"/>
      <c r="H108" s="41"/>
    </row>
    <row r="109" spans="1:10" ht="20.399999999999999">
      <c r="A109" s="298" t="s">
        <v>784</v>
      </c>
      <c r="B109" s="181">
        <v>102093</v>
      </c>
      <c r="C109" s="181">
        <v>96374</v>
      </c>
      <c r="D109" s="303"/>
      <c r="E109" s="303"/>
      <c r="F109" s="303"/>
      <c r="G109" s="303"/>
      <c r="H109" s="41"/>
    </row>
    <row r="110" spans="1:10">
      <c r="A110" s="544" t="s">
        <v>781</v>
      </c>
      <c r="B110" s="181">
        <v>217675</v>
      </c>
      <c r="C110" s="181">
        <v>87666</v>
      </c>
      <c r="D110" s="303"/>
      <c r="E110" s="303"/>
      <c r="F110" s="303"/>
      <c r="G110" s="303"/>
      <c r="H110" s="41"/>
    </row>
    <row r="111" spans="1:10">
      <c r="A111" s="545" t="s">
        <v>779</v>
      </c>
      <c r="B111" s="181">
        <v>32952</v>
      </c>
      <c r="C111" s="181">
        <v>54031</v>
      </c>
      <c r="D111" s="303"/>
      <c r="E111" s="303"/>
      <c r="F111" s="303"/>
      <c r="G111" s="303"/>
      <c r="H111" s="41"/>
    </row>
    <row r="112" spans="1:10">
      <c r="A112" s="545" t="s">
        <v>782</v>
      </c>
      <c r="B112" s="181">
        <v>20851</v>
      </c>
      <c r="C112" s="181">
        <v>16726</v>
      </c>
      <c r="D112" s="303"/>
      <c r="E112" s="303"/>
      <c r="F112" s="303"/>
      <c r="G112" s="303"/>
      <c r="H112" s="41"/>
    </row>
    <row r="113" spans="1:9">
      <c r="A113" s="544" t="s">
        <v>783</v>
      </c>
      <c r="B113" s="181">
        <v>52254</v>
      </c>
      <c r="C113" s="181">
        <v>13170</v>
      </c>
      <c r="D113" s="303"/>
      <c r="E113" s="303"/>
      <c r="F113" s="303"/>
      <c r="G113" s="303"/>
      <c r="H113" s="41"/>
    </row>
    <row r="114" spans="1:9" hidden="1">
      <c r="A114" s="58" t="s">
        <v>170</v>
      </c>
      <c r="B114" s="181">
        <v>0</v>
      </c>
      <c r="C114" s="181"/>
      <c r="D114" s="303"/>
      <c r="E114" s="303"/>
      <c r="F114" s="303"/>
      <c r="G114" s="303"/>
      <c r="H114" s="41"/>
    </row>
    <row r="115" spans="1:9">
      <c r="A115" s="54" t="s">
        <v>93</v>
      </c>
      <c r="B115" s="102">
        <f>B114+B106</f>
        <v>1863371</v>
      </c>
      <c r="C115" s="102">
        <f>C114+C106</f>
        <v>1746602</v>
      </c>
      <c r="D115" s="397"/>
      <c r="E115" s="397"/>
      <c r="F115" s="397"/>
      <c r="G115" s="397"/>
      <c r="H115" s="41"/>
    </row>
    <row r="116" spans="1:9">
      <c r="B116" s="256">
        <f>B106-Aktywa!D19</f>
        <v>0</v>
      </c>
      <c r="C116" s="256">
        <f>C106-Aktywa!E19</f>
        <v>0</v>
      </c>
      <c r="D116" s="256"/>
    </row>
    <row r="117" spans="1:9">
      <c r="B117" s="303"/>
      <c r="C117" s="303"/>
      <c r="D117" s="303"/>
      <c r="E117" s="303"/>
      <c r="F117" s="303"/>
      <c r="G117" s="303"/>
      <c r="H117" s="41"/>
      <c r="I117" s="41"/>
    </row>
    <row r="118" spans="1:9">
      <c r="A118" s="93" t="s">
        <v>269</v>
      </c>
      <c r="B118" s="358">
        <f>B4</f>
        <v>45657</v>
      </c>
      <c r="C118" s="358">
        <f>C4</f>
        <v>45291</v>
      </c>
      <c r="D118" s="379"/>
      <c r="E118" s="379"/>
      <c r="F118" s="379"/>
      <c r="G118" s="379"/>
      <c r="H118" s="41"/>
    </row>
    <row r="119" spans="1:9">
      <c r="A119" s="311" t="s">
        <v>177</v>
      </c>
      <c r="B119" s="75">
        <f>B115</f>
        <v>1863371</v>
      </c>
      <c r="C119" s="75">
        <f>C115</f>
        <v>1746602</v>
      </c>
      <c r="D119" s="397"/>
      <c r="E119" s="397"/>
      <c r="F119" s="397"/>
      <c r="G119" s="397"/>
      <c r="H119" s="41"/>
    </row>
    <row r="120" spans="1:9" hidden="1">
      <c r="A120" s="312" t="s">
        <v>211</v>
      </c>
      <c r="B120" s="169">
        <v>0</v>
      </c>
      <c r="C120" s="169">
        <v>0</v>
      </c>
      <c r="D120" s="303"/>
      <c r="E120" s="303"/>
      <c r="F120" s="303"/>
      <c r="G120" s="303"/>
      <c r="H120" s="41"/>
    </row>
    <row r="121" spans="1:9">
      <c r="A121" s="312" t="s">
        <v>212</v>
      </c>
      <c r="B121" s="169">
        <f>B119</f>
        <v>1863371</v>
      </c>
      <c r="C121" s="169">
        <v>1746602</v>
      </c>
      <c r="D121" s="303"/>
      <c r="E121" s="303"/>
      <c r="F121" s="303"/>
      <c r="G121" s="303"/>
      <c r="H121" s="41"/>
    </row>
    <row r="122" spans="1:9" hidden="1">
      <c r="A122" s="313" t="s">
        <v>170</v>
      </c>
      <c r="B122" s="169">
        <v>0</v>
      </c>
      <c r="C122" s="169">
        <v>0</v>
      </c>
      <c r="D122" s="303"/>
      <c r="E122" s="303"/>
      <c r="F122" s="303"/>
      <c r="G122" s="303"/>
      <c r="H122" s="41"/>
    </row>
    <row r="123" spans="1:9">
      <c r="A123" s="311" t="s">
        <v>93</v>
      </c>
      <c r="B123" s="75">
        <f>B122+B119</f>
        <v>1863371</v>
      </c>
      <c r="C123" s="75">
        <f>C122+C119</f>
        <v>1746602</v>
      </c>
      <c r="D123" s="397"/>
      <c r="E123" s="397"/>
      <c r="F123" s="397"/>
      <c r="G123" s="397"/>
      <c r="H123" s="41"/>
    </row>
    <row r="124" spans="1:9">
      <c r="B124" s="256"/>
      <c r="C124" s="256"/>
      <c r="D124" s="256"/>
      <c r="E124" s="256"/>
      <c r="F124" s="256"/>
      <c r="G124" s="256"/>
    </row>
    <row r="125" spans="1:9">
      <c r="A125" s="47" t="s">
        <v>454</v>
      </c>
    </row>
    <row r="126" spans="1:9">
      <c r="H126" s="41"/>
      <c r="I126" s="41"/>
    </row>
    <row r="127" spans="1:9" s="349" customFormat="1">
      <c r="A127" s="103" t="s">
        <v>269</v>
      </c>
      <c r="B127" s="358">
        <f>B4</f>
        <v>45657</v>
      </c>
      <c r="C127" s="358">
        <f>C4</f>
        <v>45291</v>
      </c>
      <c r="D127" s="379"/>
      <c r="E127" s="379"/>
      <c r="F127" s="379"/>
      <c r="G127" s="379"/>
      <c r="H127" s="41"/>
    </row>
    <row r="128" spans="1:9" ht="21">
      <c r="A128" s="43" t="s">
        <v>479</v>
      </c>
      <c r="B128" s="106"/>
      <c r="C128" s="106"/>
      <c r="D128" s="123"/>
      <c r="E128" s="123"/>
      <c r="F128" s="123"/>
      <c r="G128" s="123"/>
      <c r="H128" s="41"/>
    </row>
    <row r="129" spans="1:9">
      <c r="A129" s="43" t="s">
        <v>320</v>
      </c>
      <c r="B129" s="131"/>
      <c r="C129" s="131"/>
      <c r="D129" s="344"/>
      <c r="E129" s="344"/>
      <c r="F129" s="344"/>
      <c r="G129" s="344"/>
      <c r="H129" s="41"/>
    </row>
    <row r="130" spans="1:9" ht="21">
      <c r="A130" s="46" t="s">
        <v>480</v>
      </c>
      <c r="B130" s="107">
        <f>B128-B129</f>
        <v>0</v>
      </c>
      <c r="C130" s="107">
        <f>C128-C129</f>
        <v>0</v>
      </c>
      <c r="D130" s="301"/>
      <c r="E130" s="301"/>
      <c r="F130" s="301"/>
      <c r="G130" s="301"/>
      <c r="H130" s="41"/>
    </row>
    <row r="131" spans="1:9">
      <c r="A131" s="64"/>
      <c r="B131" s="301"/>
      <c r="C131" s="301"/>
      <c r="D131" s="301"/>
      <c r="E131" s="301"/>
      <c r="F131" s="301"/>
      <c r="G131" s="301"/>
      <c r="H131" s="41"/>
      <c r="I131" s="41"/>
    </row>
  </sheetData>
  <mergeCells count="20">
    <mergeCell ref="F79:F80"/>
    <mergeCell ref="G79:G80"/>
    <mergeCell ref="H79:H80"/>
    <mergeCell ref="A62:A63"/>
    <mergeCell ref="B62:B63"/>
    <mergeCell ref="C62:C63"/>
    <mergeCell ref="D62:D63"/>
    <mergeCell ref="E62:E63"/>
    <mergeCell ref="A79:A80"/>
    <mergeCell ref="B79:B80"/>
    <mergeCell ref="C79:C80"/>
    <mergeCell ref="D79:D80"/>
    <mergeCell ref="E79:E80"/>
    <mergeCell ref="B3:H3"/>
    <mergeCell ref="A12:K12"/>
    <mergeCell ref="B13:H13"/>
    <mergeCell ref="F62:F63"/>
    <mergeCell ref="G62:G63"/>
    <mergeCell ref="H62:H63"/>
    <mergeCell ref="A55:C55"/>
  </mergeCells>
  <phoneticPr fontId="41" type="noConversion"/>
  <pageMargins left="0.75" right="0.75" top="1" bottom="1" header="0.5" footer="0.5"/>
  <pageSetup paperSize="9" orientation="landscape" r:id="rId1"/>
  <headerFooter alignWithMargins="0"/>
  <rowBreaks count="1" manualBreakCount="1">
    <brk id="66" max="8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3"/>
  <dimension ref="A1:J13"/>
  <sheetViews>
    <sheetView showGridLines="0" zoomScaleNormal="100" zoomScaleSheetLayoutView="100" workbookViewId="0">
      <selection activeCell="A10" sqref="A10:XFD10"/>
    </sheetView>
  </sheetViews>
  <sheetFormatPr defaultColWidth="9.33203125" defaultRowHeight="13.2"/>
  <cols>
    <col min="1" max="1" width="54.6640625" customWidth="1"/>
    <col min="2" max="3" width="14.33203125" customWidth="1"/>
    <col min="4" max="4" width="13.33203125" customWidth="1"/>
  </cols>
  <sheetData>
    <row r="1" spans="1:10">
      <c r="A1" s="36"/>
    </row>
    <row r="2" spans="1:10" s="41" customFormat="1">
      <c r="A2" s="324" t="s">
        <v>763</v>
      </c>
      <c r="B2" s="172" t="s">
        <v>776</v>
      </c>
      <c r="C2" s="172"/>
      <c r="D2" s="172"/>
      <c r="E2" s="172"/>
      <c r="F2" s="324"/>
    </row>
    <row r="3" spans="1:10" s="41" customFormat="1" ht="10.199999999999999">
      <c r="B3" s="686"/>
      <c r="C3" s="686"/>
    </row>
    <row r="4" spans="1:10" s="41" customFormat="1" ht="10.199999999999999">
      <c r="A4" s="93" t="s">
        <v>269</v>
      </c>
      <c r="B4" s="358">
        <f>Aktywa!D2</f>
        <v>45657</v>
      </c>
      <c r="C4" s="358">
        <v>44561</v>
      </c>
    </row>
    <row r="5" spans="1:10" s="41" customFormat="1" ht="10.199999999999999">
      <c r="A5" s="43" t="s">
        <v>530</v>
      </c>
      <c r="B5" s="490">
        <v>14319</v>
      </c>
      <c r="C5" s="169">
        <v>13706</v>
      </c>
    </row>
    <row r="6" spans="1:10" s="41" customFormat="1" ht="10.199999999999999">
      <c r="A6" s="43" t="s">
        <v>582</v>
      </c>
      <c r="B6" s="490">
        <v>117984</v>
      </c>
      <c r="C6" s="169">
        <v>97290</v>
      </c>
    </row>
    <row r="7" spans="1:10" s="41" customFormat="1" ht="10.199999999999999">
      <c r="A7" s="43" t="s">
        <v>583</v>
      </c>
      <c r="B7" s="490">
        <v>91585</v>
      </c>
      <c r="C7" s="169">
        <v>6451</v>
      </c>
    </row>
    <row r="8" spans="1:10" s="41" customFormat="1" ht="10.199999999999999">
      <c r="A8" s="43" t="s">
        <v>531</v>
      </c>
      <c r="B8" s="490">
        <v>0</v>
      </c>
      <c r="C8" s="169">
        <v>200</v>
      </c>
    </row>
    <row r="9" spans="1:10" s="41" customFormat="1" ht="10.199999999999999">
      <c r="A9" s="43" t="s">
        <v>638</v>
      </c>
      <c r="B9" s="490">
        <v>117110</v>
      </c>
      <c r="C9" s="169">
        <v>33000</v>
      </c>
    </row>
    <row r="10" spans="1:10" s="41" customFormat="1" ht="10.199999999999999" hidden="1">
      <c r="A10" s="43" t="s">
        <v>830</v>
      </c>
      <c r="B10" s="490">
        <v>0</v>
      </c>
      <c r="C10" s="169">
        <v>0</v>
      </c>
    </row>
    <row r="11" spans="1:10">
      <c r="A11" s="43" t="s">
        <v>178</v>
      </c>
      <c r="B11" s="490">
        <f>11640+3772</f>
        <v>15412</v>
      </c>
      <c r="C11" s="169">
        <v>23133</v>
      </c>
    </row>
    <row r="12" spans="1:10" s="41" customFormat="1">
      <c r="A12" s="419" t="s">
        <v>161</v>
      </c>
      <c r="B12" s="75">
        <f>SUM(B5:B11)</f>
        <v>356410</v>
      </c>
      <c r="C12" s="75">
        <f>SUM(C5:C11)</f>
        <v>173780</v>
      </c>
      <c r="E12"/>
      <c r="F12"/>
      <c r="G12"/>
      <c r="H12"/>
      <c r="I12"/>
      <c r="J12"/>
    </row>
    <row r="13" spans="1:10">
      <c r="B13" s="256">
        <f>B12-Aktywa!D22</f>
        <v>356410</v>
      </c>
      <c r="C13" s="256">
        <f>C12-Aktywa!E22</f>
        <v>173780</v>
      </c>
    </row>
  </sheetData>
  <mergeCells count="1">
    <mergeCell ref="B3:C3"/>
  </mergeCells>
  <phoneticPr fontId="43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4"/>
  <dimension ref="A1:F13"/>
  <sheetViews>
    <sheetView showGridLines="0" zoomScaleNormal="100" zoomScaleSheetLayoutView="100" workbookViewId="0">
      <selection activeCell="I16" sqref="I16"/>
    </sheetView>
  </sheetViews>
  <sheetFormatPr defaultColWidth="9.33203125" defaultRowHeight="13.2"/>
  <cols>
    <col min="1" max="1" width="56.33203125" style="41" customWidth="1"/>
    <col min="2" max="2" width="15.5546875" style="41" customWidth="1"/>
    <col min="3" max="3" width="14.44140625" style="41" customWidth="1"/>
    <col min="4" max="4" width="13.33203125" style="41" customWidth="1"/>
    <col min="5" max="6" width="9.33203125" style="41"/>
  </cols>
  <sheetData>
    <row r="1" spans="1:6">
      <c r="A1" s="36"/>
      <c r="B1"/>
      <c r="C1"/>
      <c r="D1"/>
      <c r="E1"/>
      <c r="F1"/>
    </row>
    <row r="2" spans="1:6" s="41" customFormat="1">
      <c r="A2" s="324" t="s">
        <v>1010</v>
      </c>
      <c r="B2" s="324"/>
      <c r="C2" s="324"/>
      <c r="D2" s="324"/>
      <c r="E2" s="324"/>
      <c r="F2" s="324"/>
    </row>
    <row r="3" spans="1:6">
      <c r="A3" s="47"/>
      <c r="B3" s="47"/>
      <c r="C3" s="47"/>
      <c r="D3" s="303"/>
      <c r="F3"/>
    </row>
    <row r="4" spans="1:6">
      <c r="A4" s="82" t="s">
        <v>269</v>
      </c>
      <c r="B4" s="358">
        <v>45657</v>
      </c>
      <c r="C4" s="358">
        <v>45291</v>
      </c>
      <c r="D4" s="303"/>
      <c r="F4"/>
    </row>
    <row r="5" spans="1:6">
      <c r="A5" s="81" t="s">
        <v>111</v>
      </c>
      <c r="B5" s="102">
        <f>SUM(B6:B10)</f>
        <v>3647791</v>
      </c>
      <c r="C5" s="102">
        <f>SUM(C6:C10)</f>
        <v>2555078</v>
      </c>
      <c r="D5" s="303"/>
      <c r="F5"/>
    </row>
    <row r="6" spans="1:6">
      <c r="A6" s="61" t="s">
        <v>561</v>
      </c>
      <c r="B6" s="543">
        <f>3632388+1</f>
        <v>3632389</v>
      </c>
      <c r="C6" s="543">
        <v>2489879</v>
      </c>
      <c r="D6" s="303"/>
      <c r="F6"/>
    </row>
    <row r="7" spans="1:6">
      <c r="A7" s="61" t="s">
        <v>563</v>
      </c>
      <c r="B7" s="543">
        <v>12310</v>
      </c>
      <c r="C7" s="543">
        <v>54187</v>
      </c>
      <c r="D7" s="303"/>
      <c r="F7"/>
    </row>
    <row r="8" spans="1:6">
      <c r="A8" s="61" t="s">
        <v>682</v>
      </c>
      <c r="B8" s="543">
        <v>0</v>
      </c>
      <c r="C8" s="543">
        <v>1278</v>
      </c>
      <c r="D8" s="303"/>
      <c r="F8"/>
    </row>
    <row r="9" spans="1:6">
      <c r="A9" s="61" t="s">
        <v>683</v>
      </c>
      <c r="B9" s="543">
        <v>3045</v>
      </c>
      <c r="C9" s="543">
        <v>3351</v>
      </c>
      <c r="D9" s="303"/>
      <c r="F9"/>
    </row>
    <row r="10" spans="1:6">
      <c r="A10" s="61" t="s">
        <v>829</v>
      </c>
      <c r="B10" s="543">
        <v>47</v>
      </c>
      <c r="C10" s="543">
        <v>6383</v>
      </c>
      <c r="D10" s="303"/>
      <c r="F10"/>
    </row>
    <row r="11" spans="1:6">
      <c r="A11" s="97" t="s">
        <v>25</v>
      </c>
      <c r="B11" s="102">
        <f>SUM(B6:B10)</f>
        <v>3647791</v>
      </c>
      <c r="C11" s="102">
        <f>SUM(C6:C10)</f>
        <v>2555078</v>
      </c>
      <c r="D11" s="303"/>
      <c r="F11"/>
    </row>
    <row r="12" spans="1:6">
      <c r="A12" s="420"/>
      <c r="B12" s="421">
        <f>Aktywa!D23-B11</f>
        <v>0</v>
      </c>
      <c r="C12" s="421">
        <f>Aktywa!E23-C11</f>
        <v>0</v>
      </c>
      <c r="D12" s="303"/>
      <c r="E12"/>
      <c r="F12"/>
    </row>
    <row r="13" spans="1:6">
      <c r="A13" s="47"/>
      <c r="B13" s="47"/>
    </row>
  </sheetData>
  <phoneticPr fontId="41" type="noConversion"/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5">
    <tabColor theme="0"/>
  </sheetPr>
  <dimension ref="B1:J153"/>
  <sheetViews>
    <sheetView showGridLines="0" view="pageBreakPreview" zoomScaleNormal="100" zoomScaleSheetLayoutView="85" workbookViewId="0">
      <selection activeCell="I89" sqref="I89"/>
    </sheetView>
  </sheetViews>
  <sheetFormatPr defaultRowHeight="10.199999999999999"/>
  <cols>
    <col min="1" max="1" width="2.6640625" style="41" customWidth="1"/>
    <col min="2" max="2" width="35.5546875" style="41" customWidth="1"/>
    <col min="3" max="4" width="13.6640625" style="41" customWidth="1"/>
    <col min="5" max="5" width="11.5546875" style="41" customWidth="1"/>
    <col min="6" max="6" width="12.44140625" style="41" customWidth="1"/>
    <col min="7" max="7" width="12.33203125" style="41" customWidth="1"/>
    <col min="8" max="9" width="12.6640625" style="41" customWidth="1"/>
    <col min="10" max="256" width="9.33203125" style="41"/>
    <col min="257" max="257" width="2.6640625" style="41" customWidth="1"/>
    <col min="258" max="258" width="35.5546875" style="41" customWidth="1"/>
    <col min="259" max="260" width="13.6640625" style="41" customWidth="1"/>
    <col min="261" max="261" width="11.5546875" style="41" customWidth="1"/>
    <col min="262" max="262" width="12.44140625" style="41" customWidth="1"/>
    <col min="263" max="263" width="12.33203125" style="41" customWidth="1"/>
    <col min="264" max="265" width="12.6640625" style="41" customWidth="1"/>
    <col min="266" max="512" width="9.33203125" style="41"/>
    <col min="513" max="513" width="2.6640625" style="41" customWidth="1"/>
    <col min="514" max="514" width="35.5546875" style="41" customWidth="1"/>
    <col min="515" max="516" width="13.6640625" style="41" customWidth="1"/>
    <col min="517" max="517" width="11.5546875" style="41" customWidth="1"/>
    <col min="518" max="518" width="12.44140625" style="41" customWidth="1"/>
    <col min="519" max="519" width="12.33203125" style="41" customWidth="1"/>
    <col min="520" max="521" width="12.6640625" style="41" customWidth="1"/>
    <col min="522" max="768" width="9.33203125" style="41"/>
    <col min="769" max="769" width="2.6640625" style="41" customWidth="1"/>
    <col min="770" max="770" width="35.5546875" style="41" customWidth="1"/>
    <col min="771" max="772" width="13.6640625" style="41" customWidth="1"/>
    <col min="773" max="773" width="11.5546875" style="41" customWidth="1"/>
    <col min="774" max="774" width="12.44140625" style="41" customWidth="1"/>
    <col min="775" max="775" width="12.33203125" style="41" customWidth="1"/>
    <col min="776" max="777" width="12.6640625" style="41" customWidth="1"/>
    <col min="778" max="1024" width="9.33203125" style="41"/>
    <col min="1025" max="1025" width="2.6640625" style="41" customWidth="1"/>
    <col min="1026" max="1026" width="35.5546875" style="41" customWidth="1"/>
    <col min="1027" max="1028" width="13.6640625" style="41" customWidth="1"/>
    <col min="1029" max="1029" width="11.5546875" style="41" customWidth="1"/>
    <col min="1030" max="1030" width="12.44140625" style="41" customWidth="1"/>
    <col min="1031" max="1031" width="12.33203125" style="41" customWidth="1"/>
    <col min="1032" max="1033" width="12.6640625" style="41" customWidth="1"/>
    <col min="1034" max="1280" width="9.33203125" style="41"/>
    <col min="1281" max="1281" width="2.6640625" style="41" customWidth="1"/>
    <col min="1282" max="1282" width="35.5546875" style="41" customWidth="1"/>
    <col min="1283" max="1284" width="13.6640625" style="41" customWidth="1"/>
    <col min="1285" max="1285" width="11.5546875" style="41" customWidth="1"/>
    <col min="1286" max="1286" width="12.44140625" style="41" customWidth="1"/>
    <col min="1287" max="1287" width="12.33203125" style="41" customWidth="1"/>
    <col min="1288" max="1289" width="12.6640625" style="41" customWidth="1"/>
    <col min="1290" max="1536" width="9.33203125" style="41"/>
    <col min="1537" max="1537" width="2.6640625" style="41" customWidth="1"/>
    <col min="1538" max="1538" width="35.5546875" style="41" customWidth="1"/>
    <col min="1539" max="1540" width="13.6640625" style="41" customWidth="1"/>
    <col min="1541" max="1541" width="11.5546875" style="41" customWidth="1"/>
    <col min="1542" max="1542" width="12.44140625" style="41" customWidth="1"/>
    <col min="1543" max="1543" width="12.33203125" style="41" customWidth="1"/>
    <col min="1544" max="1545" width="12.6640625" style="41" customWidth="1"/>
    <col min="1546" max="1792" width="9.33203125" style="41"/>
    <col min="1793" max="1793" width="2.6640625" style="41" customWidth="1"/>
    <col min="1794" max="1794" width="35.5546875" style="41" customWidth="1"/>
    <col min="1795" max="1796" width="13.6640625" style="41" customWidth="1"/>
    <col min="1797" max="1797" width="11.5546875" style="41" customWidth="1"/>
    <col min="1798" max="1798" width="12.44140625" style="41" customWidth="1"/>
    <col min="1799" max="1799" width="12.33203125" style="41" customWidth="1"/>
    <col min="1800" max="1801" width="12.6640625" style="41" customWidth="1"/>
    <col min="1802" max="2048" width="9.33203125" style="41"/>
    <col min="2049" max="2049" width="2.6640625" style="41" customWidth="1"/>
    <col min="2050" max="2050" width="35.5546875" style="41" customWidth="1"/>
    <col min="2051" max="2052" width="13.6640625" style="41" customWidth="1"/>
    <col min="2053" max="2053" width="11.5546875" style="41" customWidth="1"/>
    <col min="2054" max="2054" width="12.44140625" style="41" customWidth="1"/>
    <col min="2055" max="2055" width="12.33203125" style="41" customWidth="1"/>
    <col min="2056" max="2057" width="12.6640625" style="41" customWidth="1"/>
    <col min="2058" max="2304" width="9.33203125" style="41"/>
    <col min="2305" max="2305" width="2.6640625" style="41" customWidth="1"/>
    <col min="2306" max="2306" width="35.5546875" style="41" customWidth="1"/>
    <col min="2307" max="2308" width="13.6640625" style="41" customWidth="1"/>
    <col min="2309" max="2309" width="11.5546875" style="41" customWidth="1"/>
    <col min="2310" max="2310" width="12.44140625" style="41" customWidth="1"/>
    <col min="2311" max="2311" width="12.33203125" style="41" customWidth="1"/>
    <col min="2312" max="2313" width="12.6640625" style="41" customWidth="1"/>
    <col min="2314" max="2560" width="9.33203125" style="41"/>
    <col min="2561" max="2561" width="2.6640625" style="41" customWidth="1"/>
    <col min="2562" max="2562" width="35.5546875" style="41" customWidth="1"/>
    <col min="2563" max="2564" width="13.6640625" style="41" customWidth="1"/>
    <col min="2565" max="2565" width="11.5546875" style="41" customWidth="1"/>
    <col min="2566" max="2566" width="12.44140625" style="41" customWidth="1"/>
    <col min="2567" max="2567" width="12.33203125" style="41" customWidth="1"/>
    <col min="2568" max="2569" width="12.6640625" style="41" customWidth="1"/>
    <col min="2570" max="2816" width="9.33203125" style="41"/>
    <col min="2817" max="2817" width="2.6640625" style="41" customWidth="1"/>
    <col min="2818" max="2818" width="35.5546875" style="41" customWidth="1"/>
    <col min="2819" max="2820" width="13.6640625" style="41" customWidth="1"/>
    <col min="2821" max="2821" width="11.5546875" style="41" customWidth="1"/>
    <col min="2822" max="2822" width="12.44140625" style="41" customWidth="1"/>
    <col min="2823" max="2823" width="12.33203125" style="41" customWidth="1"/>
    <col min="2824" max="2825" width="12.6640625" style="41" customWidth="1"/>
    <col min="2826" max="3072" width="9.33203125" style="41"/>
    <col min="3073" max="3073" width="2.6640625" style="41" customWidth="1"/>
    <col min="3074" max="3074" width="35.5546875" style="41" customWidth="1"/>
    <col min="3075" max="3076" width="13.6640625" style="41" customWidth="1"/>
    <col min="3077" max="3077" width="11.5546875" style="41" customWidth="1"/>
    <col min="3078" max="3078" width="12.44140625" style="41" customWidth="1"/>
    <col min="3079" max="3079" width="12.33203125" style="41" customWidth="1"/>
    <col min="3080" max="3081" width="12.6640625" style="41" customWidth="1"/>
    <col min="3082" max="3328" width="9.33203125" style="41"/>
    <col min="3329" max="3329" width="2.6640625" style="41" customWidth="1"/>
    <col min="3330" max="3330" width="35.5546875" style="41" customWidth="1"/>
    <col min="3331" max="3332" width="13.6640625" style="41" customWidth="1"/>
    <col min="3333" max="3333" width="11.5546875" style="41" customWidth="1"/>
    <col min="3334" max="3334" width="12.44140625" style="41" customWidth="1"/>
    <col min="3335" max="3335" width="12.33203125" style="41" customWidth="1"/>
    <col min="3336" max="3337" width="12.6640625" style="41" customWidth="1"/>
    <col min="3338" max="3584" width="9.33203125" style="41"/>
    <col min="3585" max="3585" width="2.6640625" style="41" customWidth="1"/>
    <col min="3586" max="3586" width="35.5546875" style="41" customWidth="1"/>
    <col min="3587" max="3588" width="13.6640625" style="41" customWidth="1"/>
    <col min="3589" max="3589" width="11.5546875" style="41" customWidth="1"/>
    <col min="3590" max="3590" width="12.44140625" style="41" customWidth="1"/>
    <col min="3591" max="3591" width="12.33203125" style="41" customWidth="1"/>
    <col min="3592" max="3593" width="12.6640625" style="41" customWidth="1"/>
    <col min="3594" max="3840" width="9.33203125" style="41"/>
    <col min="3841" max="3841" width="2.6640625" style="41" customWidth="1"/>
    <col min="3842" max="3842" width="35.5546875" style="41" customWidth="1"/>
    <col min="3843" max="3844" width="13.6640625" style="41" customWidth="1"/>
    <col min="3845" max="3845" width="11.5546875" style="41" customWidth="1"/>
    <col min="3846" max="3846" width="12.44140625" style="41" customWidth="1"/>
    <col min="3847" max="3847" width="12.33203125" style="41" customWidth="1"/>
    <col min="3848" max="3849" width="12.6640625" style="41" customWidth="1"/>
    <col min="3850" max="4096" width="9.33203125" style="41"/>
    <col min="4097" max="4097" width="2.6640625" style="41" customWidth="1"/>
    <col min="4098" max="4098" width="35.5546875" style="41" customWidth="1"/>
    <col min="4099" max="4100" width="13.6640625" style="41" customWidth="1"/>
    <col min="4101" max="4101" width="11.5546875" style="41" customWidth="1"/>
    <col min="4102" max="4102" width="12.44140625" style="41" customWidth="1"/>
    <col min="4103" max="4103" width="12.33203125" style="41" customWidth="1"/>
    <col min="4104" max="4105" width="12.6640625" style="41" customWidth="1"/>
    <col min="4106" max="4352" width="9.33203125" style="41"/>
    <col min="4353" max="4353" width="2.6640625" style="41" customWidth="1"/>
    <col min="4354" max="4354" width="35.5546875" style="41" customWidth="1"/>
    <col min="4355" max="4356" width="13.6640625" style="41" customWidth="1"/>
    <col min="4357" max="4357" width="11.5546875" style="41" customWidth="1"/>
    <col min="4358" max="4358" width="12.44140625" style="41" customWidth="1"/>
    <col min="4359" max="4359" width="12.33203125" style="41" customWidth="1"/>
    <col min="4360" max="4361" width="12.6640625" style="41" customWidth="1"/>
    <col min="4362" max="4608" width="9.33203125" style="41"/>
    <col min="4609" max="4609" width="2.6640625" style="41" customWidth="1"/>
    <col min="4610" max="4610" width="35.5546875" style="41" customWidth="1"/>
    <col min="4611" max="4612" width="13.6640625" style="41" customWidth="1"/>
    <col min="4613" max="4613" width="11.5546875" style="41" customWidth="1"/>
    <col min="4614" max="4614" width="12.44140625" style="41" customWidth="1"/>
    <col min="4615" max="4615" width="12.33203125" style="41" customWidth="1"/>
    <col min="4616" max="4617" width="12.6640625" style="41" customWidth="1"/>
    <col min="4618" max="4864" width="9.33203125" style="41"/>
    <col min="4865" max="4865" width="2.6640625" style="41" customWidth="1"/>
    <col min="4866" max="4866" width="35.5546875" style="41" customWidth="1"/>
    <col min="4867" max="4868" width="13.6640625" style="41" customWidth="1"/>
    <col min="4869" max="4869" width="11.5546875" style="41" customWidth="1"/>
    <col min="4870" max="4870" width="12.44140625" style="41" customWidth="1"/>
    <col min="4871" max="4871" width="12.33203125" style="41" customWidth="1"/>
    <col min="4872" max="4873" width="12.6640625" style="41" customWidth="1"/>
    <col min="4874" max="5120" width="9.33203125" style="41"/>
    <col min="5121" max="5121" width="2.6640625" style="41" customWidth="1"/>
    <col min="5122" max="5122" width="35.5546875" style="41" customWidth="1"/>
    <col min="5123" max="5124" width="13.6640625" style="41" customWidth="1"/>
    <col min="5125" max="5125" width="11.5546875" style="41" customWidth="1"/>
    <col min="5126" max="5126" width="12.44140625" style="41" customWidth="1"/>
    <col min="5127" max="5127" width="12.33203125" style="41" customWidth="1"/>
    <col min="5128" max="5129" width="12.6640625" style="41" customWidth="1"/>
    <col min="5130" max="5376" width="9.33203125" style="41"/>
    <col min="5377" max="5377" width="2.6640625" style="41" customWidth="1"/>
    <col min="5378" max="5378" width="35.5546875" style="41" customWidth="1"/>
    <col min="5379" max="5380" width="13.6640625" style="41" customWidth="1"/>
    <col min="5381" max="5381" width="11.5546875" style="41" customWidth="1"/>
    <col min="5382" max="5382" width="12.44140625" style="41" customWidth="1"/>
    <col min="5383" max="5383" width="12.33203125" style="41" customWidth="1"/>
    <col min="5384" max="5385" width="12.6640625" style="41" customWidth="1"/>
    <col min="5386" max="5632" width="9.33203125" style="41"/>
    <col min="5633" max="5633" width="2.6640625" style="41" customWidth="1"/>
    <col min="5634" max="5634" width="35.5546875" style="41" customWidth="1"/>
    <col min="5635" max="5636" width="13.6640625" style="41" customWidth="1"/>
    <col min="5637" max="5637" width="11.5546875" style="41" customWidth="1"/>
    <col min="5638" max="5638" width="12.44140625" style="41" customWidth="1"/>
    <col min="5639" max="5639" width="12.33203125" style="41" customWidth="1"/>
    <col min="5640" max="5641" width="12.6640625" style="41" customWidth="1"/>
    <col min="5642" max="5888" width="9.33203125" style="41"/>
    <col min="5889" max="5889" width="2.6640625" style="41" customWidth="1"/>
    <col min="5890" max="5890" width="35.5546875" style="41" customWidth="1"/>
    <col min="5891" max="5892" width="13.6640625" style="41" customWidth="1"/>
    <col min="5893" max="5893" width="11.5546875" style="41" customWidth="1"/>
    <col min="5894" max="5894" width="12.44140625" style="41" customWidth="1"/>
    <col min="5895" max="5895" width="12.33203125" style="41" customWidth="1"/>
    <col min="5896" max="5897" width="12.6640625" style="41" customWidth="1"/>
    <col min="5898" max="6144" width="9.33203125" style="41"/>
    <col min="6145" max="6145" width="2.6640625" style="41" customWidth="1"/>
    <col min="6146" max="6146" width="35.5546875" style="41" customWidth="1"/>
    <col min="6147" max="6148" width="13.6640625" style="41" customWidth="1"/>
    <col min="6149" max="6149" width="11.5546875" style="41" customWidth="1"/>
    <col min="6150" max="6150" width="12.44140625" style="41" customWidth="1"/>
    <col min="6151" max="6151" width="12.33203125" style="41" customWidth="1"/>
    <col min="6152" max="6153" width="12.6640625" style="41" customWidth="1"/>
    <col min="6154" max="6400" width="9.33203125" style="41"/>
    <col min="6401" max="6401" width="2.6640625" style="41" customWidth="1"/>
    <col min="6402" max="6402" width="35.5546875" style="41" customWidth="1"/>
    <col min="6403" max="6404" width="13.6640625" style="41" customWidth="1"/>
    <col min="6405" max="6405" width="11.5546875" style="41" customWidth="1"/>
    <col min="6406" max="6406" width="12.44140625" style="41" customWidth="1"/>
    <col min="6407" max="6407" width="12.33203125" style="41" customWidth="1"/>
    <col min="6408" max="6409" width="12.6640625" style="41" customWidth="1"/>
    <col min="6410" max="6656" width="9.33203125" style="41"/>
    <col min="6657" max="6657" width="2.6640625" style="41" customWidth="1"/>
    <col min="6658" max="6658" width="35.5546875" style="41" customWidth="1"/>
    <col min="6659" max="6660" width="13.6640625" style="41" customWidth="1"/>
    <col min="6661" max="6661" width="11.5546875" style="41" customWidth="1"/>
    <col min="6662" max="6662" width="12.44140625" style="41" customWidth="1"/>
    <col min="6663" max="6663" width="12.33203125" style="41" customWidth="1"/>
    <col min="6664" max="6665" width="12.6640625" style="41" customWidth="1"/>
    <col min="6666" max="6912" width="9.33203125" style="41"/>
    <col min="6913" max="6913" width="2.6640625" style="41" customWidth="1"/>
    <col min="6914" max="6914" width="35.5546875" style="41" customWidth="1"/>
    <col min="6915" max="6916" width="13.6640625" style="41" customWidth="1"/>
    <col min="6917" max="6917" width="11.5546875" style="41" customWidth="1"/>
    <col min="6918" max="6918" width="12.44140625" style="41" customWidth="1"/>
    <col min="6919" max="6919" width="12.33203125" style="41" customWidth="1"/>
    <col min="6920" max="6921" width="12.6640625" style="41" customWidth="1"/>
    <col min="6922" max="7168" width="9.33203125" style="41"/>
    <col min="7169" max="7169" width="2.6640625" style="41" customWidth="1"/>
    <col min="7170" max="7170" width="35.5546875" style="41" customWidth="1"/>
    <col min="7171" max="7172" width="13.6640625" style="41" customWidth="1"/>
    <col min="7173" max="7173" width="11.5546875" style="41" customWidth="1"/>
    <col min="7174" max="7174" width="12.44140625" style="41" customWidth="1"/>
    <col min="7175" max="7175" width="12.33203125" style="41" customWidth="1"/>
    <col min="7176" max="7177" width="12.6640625" style="41" customWidth="1"/>
    <col min="7178" max="7424" width="9.33203125" style="41"/>
    <col min="7425" max="7425" width="2.6640625" style="41" customWidth="1"/>
    <col min="7426" max="7426" width="35.5546875" style="41" customWidth="1"/>
    <col min="7427" max="7428" width="13.6640625" style="41" customWidth="1"/>
    <col min="7429" max="7429" width="11.5546875" style="41" customWidth="1"/>
    <col min="7430" max="7430" width="12.44140625" style="41" customWidth="1"/>
    <col min="7431" max="7431" width="12.33203125" style="41" customWidth="1"/>
    <col min="7432" max="7433" width="12.6640625" style="41" customWidth="1"/>
    <col min="7434" max="7680" width="9.33203125" style="41"/>
    <col min="7681" max="7681" width="2.6640625" style="41" customWidth="1"/>
    <col min="7682" max="7682" width="35.5546875" style="41" customWidth="1"/>
    <col min="7683" max="7684" width="13.6640625" style="41" customWidth="1"/>
    <col min="7685" max="7685" width="11.5546875" style="41" customWidth="1"/>
    <col min="7686" max="7686" width="12.44140625" style="41" customWidth="1"/>
    <col min="7687" max="7687" width="12.33203125" style="41" customWidth="1"/>
    <col min="7688" max="7689" width="12.6640625" style="41" customWidth="1"/>
    <col min="7690" max="7936" width="9.33203125" style="41"/>
    <col min="7937" max="7937" width="2.6640625" style="41" customWidth="1"/>
    <col min="7938" max="7938" width="35.5546875" style="41" customWidth="1"/>
    <col min="7939" max="7940" width="13.6640625" style="41" customWidth="1"/>
    <col min="7941" max="7941" width="11.5546875" style="41" customWidth="1"/>
    <col min="7942" max="7942" width="12.44140625" style="41" customWidth="1"/>
    <col min="7943" max="7943" width="12.33203125" style="41" customWidth="1"/>
    <col min="7944" max="7945" width="12.6640625" style="41" customWidth="1"/>
    <col min="7946" max="8192" width="9.33203125" style="41"/>
    <col min="8193" max="8193" width="2.6640625" style="41" customWidth="1"/>
    <col min="8194" max="8194" width="35.5546875" style="41" customWidth="1"/>
    <col min="8195" max="8196" width="13.6640625" style="41" customWidth="1"/>
    <col min="8197" max="8197" width="11.5546875" style="41" customWidth="1"/>
    <col min="8198" max="8198" width="12.44140625" style="41" customWidth="1"/>
    <col min="8199" max="8199" width="12.33203125" style="41" customWidth="1"/>
    <col min="8200" max="8201" width="12.6640625" style="41" customWidth="1"/>
    <col min="8202" max="8448" width="9.33203125" style="41"/>
    <col min="8449" max="8449" width="2.6640625" style="41" customWidth="1"/>
    <col min="8450" max="8450" width="35.5546875" style="41" customWidth="1"/>
    <col min="8451" max="8452" width="13.6640625" style="41" customWidth="1"/>
    <col min="8453" max="8453" width="11.5546875" style="41" customWidth="1"/>
    <col min="8454" max="8454" width="12.44140625" style="41" customWidth="1"/>
    <col min="8455" max="8455" width="12.33203125" style="41" customWidth="1"/>
    <col min="8456" max="8457" width="12.6640625" style="41" customWidth="1"/>
    <col min="8458" max="8704" width="9.33203125" style="41"/>
    <col min="8705" max="8705" width="2.6640625" style="41" customWidth="1"/>
    <col min="8706" max="8706" width="35.5546875" style="41" customWidth="1"/>
    <col min="8707" max="8708" width="13.6640625" style="41" customWidth="1"/>
    <col min="8709" max="8709" width="11.5546875" style="41" customWidth="1"/>
    <col min="8710" max="8710" width="12.44140625" style="41" customWidth="1"/>
    <col min="8711" max="8711" width="12.33203125" style="41" customWidth="1"/>
    <col min="8712" max="8713" width="12.6640625" style="41" customWidth="1"/>
    <col min="8714" max="8960" width="9.33203125" style="41"/>
    <col min="8961" max="8961" width="2.6640625" style="41" customWidth="1"/>
    <col min="8962" max="8962" width="35.5546875" style="41" customWidth="1"/>
    <col min="8963" max="8964" width="13.6640625" style="41" customWidth="1"/>
    <col min="8965" max="8965" width="11.5546875" style="41" customWidth="1"/>
    <col min="8966" max="8966" width="12.44140625" style="41" customWidth="1"/>
    <col min="8967" max="8967" width="12.33203125" style="41" customWidth="1"/>
    <col min="8968" max="8969" width="12.6640625" style="41" customWidth="1"/>
    <col min="8970" max="9216" width="9.33203125" style="41"/>
    <col min="9217" max="9217" width="2.6640625" style="41" customWidth="1"/>
    <col min="9218" max="9218" width="35.5546875" style="41" customWidth="1"/>
    <col min="9219" max="9220" width="13.6640625" style="41" customWidth="1"/>
    <col min="9221" max="9221" width="11.5546875" style="41" customWidth="1"/>
    <col min="9222" max="9222" width="12.44140625" style="41" customWidth="1"/>
    <col min="9223" max="9223" width="12.33203125" style="41" customWidth="1"/>
    <col min="9224" max="9225" width="12.6640625" style="41" customWidth="1"/>
    <col min="9226" max="9472" width="9.33203125" style="41"/>
    <col min="9473" max="9473" width="2.6640625" style="41" customWidth="1"/>
    <col min="9474" max="9474" width="35.5546875" style="41" customWidth="1"/>
    <col min="9475" max="9476" width="13.6640625" style="41" customWidth="1"/>
    <col min="9477" max="9477" width="11.5546875" style="41" customWidth="1"/>
    <col min="9478" max="9478" width="12.44140625" style="41" customWidth="1"/>
    <col min="9479" max="9479" width="12.33203125" style="41" customWidth="1"/>
    <col min="9480" max="9481" width="12.6640625" style="41" customWidth="1"/>
    <col min="9482" max="9728" width="9.33203125" style="41"/>
    <col min="9729" max="9729" width="2.6640625" style="41" customWidth="1"/>
    <col min="9730" max="9730" width="35.5546875" style="41" customWidth="1"/>
    <col min="9731" max="9732" width="13.6640625" style="41" customWidth="1"/>
    <col min="9733" max="9733" width="11.5546875" style="41" customWidth="1"/>
    <col min="9734" max="9734" width="12.44140625" style="41" customWidth="1"/>
    <col min="9735" max="9735" width="12.33203125" style="41" customWidth="1"/>
    <col min="9736" max="9737" width="12.6640625" style="41" customWidth="1"/>
    <col min="9738" max="9984" width="9.33203125" style="41"/>
    <col min="9985" max="9985" width="2.6640625" style="41" customWidth="1"/>
    <col min="9986" max="9986" width="35.5546875" style="41" customWidth="1"/>
    <col min="9987" max="9988" width="13.6640625" style="41" customWidth="1"/>
    <col min="9989" max="9989" width="11.5546875" style="41" customWidth="1"/>
    <col min="9990" max="9990" width="12.44140625" style="41" customWidth="1"/>
    <col min="9991" max="9991" width="12.33203125" style="41" customWidth="1"/>
    <col min="9992" max="9993" width="12.6640625" style="41" customWidth="1"/>
    <col min="9994" max="10240" width="9.33203125" style="41"/>
    <col min="10241" max="10241" width="2.6640625" style="41" customWidth="1"/>
    <col min="10242" max="10242" width="35.5546875" style="41" customWidth="1"/>
    <col min="10243" max="10244" width="13.6640625" style="41" customWidth="1"/>
    <col min="10245" max="10245" width="11.5546875" style="41" customWidth="1"/>
    <col min="10246" max="10246" width="12.44140625" style="41" customWidth="1"/>
    <col min="10247" max="10247" width="12.33203125" style="41" customWidth="1"/>
    <col min="10248" max="10249" width="12.6640625" style="41" customWidth="1"/>
    <col min="10250" max="10496" width="9.33203125" style="41"/>
    <col min="10497" max="10497" width="2.6640625" style="41" customWidth="1"/>
    <col min="10498" max="10498" width="35.5546875" style="41" customWidth="1"/>
    <col min="10499" max="10500" width="13.6640625" style="41" customWidth="1"/>
    <col min="10501" max="10501" width="11.5546875" style="41" customWidth="1"/>
    <col min="10502" max="10502" width="12.44140625" style="41" customWidth="1"/>
    <col min="10503" max="10503" width="12.33203125" style="41" customWidth="1"/>
    <col min="10504" max="10505" width="12.6640625" style="41" customWidth="1"/>
    <col min="10506" max="10752" width="9.33203125" style="41"/>
    <col min="10753" max="10753" width="2.6640625" style="41" customWidth="1"/>
    <col min="10754" max="10754" width="35.5546875" style="41" customWidth="1"/>
    <col min="10755" max="10756" width="13.6640625" style="41" customWidth="1"/>
    <col min="10757" max="10757" width="11.5546875" style="41" customWidth="1"/>
    <col min="10758" max="10758" width="12.44140625" style="41" customWidth="1"/>
    <col min="10759" max="10759" width="12.33203125" style="41" customWidth="1"/>
    <col min="10760" max="10761" width="12.6640625" style="41" customWidth="1"/>
    <col min="10762" max="11008" width="9.33203125" style="41"/>
    <col min="11009" max="11009" width="2.6640625" style="41" customWidth="1"/>
    <col min="11010" max="11010" width="35.5546875" style="41" customWidth="1"/>
    <col min="11011" max="11012" width="13.6640625" style="41" customWidth="1"/>
    <col min="11013" max="11013" width="11.5546875" style="41" customWidth="1"/>
    <col min="11014" max="11014" width="12.44140625" style="41" customWidth="1"/>
    <col min="11015" max="11015" width="12.33203125" style="41" customWidth="1"/>
    <col min="11016" max="11017" width="12.6640625" style="41" customWidth="1"/>
    <col min="11018" max="11264" width="9.33203125" style="41"/>
    <col min="11265" max="11265" width="2.6640625" style="41" customWidth="1"/>
    <col min="11266" max="11266" width="35.5546875" style="41" customWidth="1"/>
    <col min="11267" max="11268" width="13.6640625" style="41" customWidth="1"/>
    <col min="11269" max="11269" width="11.5546875" style="41" customWidth="1"/>
    <col min="11270" max="11270" width="12.44140625" style="41" customWidth="1"/>
    <col min="11271" max="11271" width="12.33203125" style="41" customWidth="1"/>
    <col min="11272" max="11273" width="12.6640625" style="41" customWidth="1"/>
    <col min="11274" max="11520" width="9.33203125" style="41"/>
    <col min="11521" max="11521" width="2.6640625" style="41" customWidth="1"/>
    <col min="11522" max="11522" width="35.5546875" style="41" customWidth="1"/>
    <col min="11523" max="11524" width="13.6640625" style="41" customWidth="1"/>
    <col min="11525" max="11525" width="11.5546875" style="41" customWidth="1"/>
    <col min="11526" max="11526" width="12.44140625" style="41" customWidth="1"/>
    <col min="11527" max="11527" width="12.33203125" style="41" customWidth="1"/>
    <col min="11528" max="11529" width="12.6640625" style="41" customWidth="1"/>
    <col min="11530" max="11776" width="9.33203125" style="41"/>
    <col min="11777" max="11777" width="2.6640625" style="41" customWidth="1"/>
    <col min="11778" max="11778" width="35.5546875" style="41" customWidth="1"/>
    <col min="11779" max="11780" width="13.6640625" style="41" customWidth="1"/>
    <col min="11781" max="11781" width="11.5546875" style="41" customWidth="1"/>
    <col min="11782" max="11782" width="12.44140625" style="41" customWidth="1"/>
    <col min="11783" max="11783" width="12.33203125" style="41" customWidth="1"/>
    <col min="11784" max="11785" width="12.6640625" style="41" customWidth="1"/>
    <col min="11786" max="12032" width="9.33203125" style="41"/>
    <col min="12033" max="12033" width="2.6640625" style="41" customWidth="1"/>
    <col min="12034" max="12034" width="35.5546875" style="41" customWidth="1"/>
    <col min="12035" max="12036" width="13.6640625" style="41" customWidth="1"/>
    <col min="12037" max="12037" width="11.5546875" style="41" customWidth="1"/>
    <col min="12038" max="12038" width="12.44140625" style="41" customWidth="1"/>
    <col min="12039" max="12039" width="12.33203125" style="41" customWidth="1"/>
    <col min="12040" max="12041" width="12.6640625" style="41" customWidth="1"/>
    <col min="12042" max="12288" width="9.33203125" style="41"/>
    <col min="12289" max="12289" width="2.6640625" style="41" customWidth="1"/>
    <col min="12290" max="12290" width="35.5546875" style="41" customWidth="1"/>
    <col min="12291" max="12292" width="13.6640625" style="41" customWidth="1"/>
    <col min="12293" max="12293" width="11.5546875" style="41" customWidth="1"/>
    <col min="12294" max="12294" width="12.44140625" style="41" customWidth="1"/>
    <col min="12295" max="12295" width="12.33203125" style="41" customWidth="1"/>
    <col min="12296" max="12297" width="12.6640625" style="41" customWidth="1"/>
    <col min="12298" max="12544" width="9.33203125" style="41"/>
    <col min="12545" max="12545" width="2.6640625" style="41" customWidth="1"/>
    <col min="12546" max="12546" width="35.5546875" style="41" customWidth="1"/>
    <col min="12547" max="12548" width="13.6640625" style="41" customWidth="1"/>
    <col min="12549" max="12549" width="11.5546875" style="41" customWidth="1"/>
    <col min="12550" max="12550" width="12.44140625" style="41" customWidth="1"/>
    <col min="12551" max="12551" width="12.33203125" style="41" customWidth="1"/>
    <col min="12552" max="12553" width="12.6640625" style="41" customWidth="1"/>
    <col min="12554" max="12800" width="9.33203125" style="41"/>
    <col min="12801" max="12801" width="2.6640625" style="41" customWidth="1"/>
    <col min="12802" max="12802" width="35.5546875" style="41" customWidth="1"/>
    <col min="12803" max="12804" width="13.6640625" style="41" customWidth="1"/>
    <col min="12805" max="12805" width="11.5546875" style="41" customWidth="1"/>
    <col min="12806" max="12806" width="12.44140625" style="41" customWidth="1"/>
    <col min="12807" max="12807" width="12.33203125" style="41" customWidth="1"/>
    <col min="12808" max="12809" width="12.6640625" style="41" customWidth="1"/>
    <col min="12810" max="13056" width="9.33203125" style="41"/>
    <col min="13057" max="13057" width="2.6640625" style="41" customWidth="1"/>
    <col min="13058" max="13058" width="35.5546875" style="41" customWidth="1"/>
    <col min="13059" max="13060" width="13.6640625" style="41" customWidth="1"/>
    <col min="13061" max="13061" width="11.5546875" style="41" customWidth="1"/>
    <col min="13062" max="13062" width="12.44140625" style="41" customWidth="1"/>
    <col min="13063" max="13063" width="12.33203125" style="41" customWidth="1"/>
    <col min="13064" max="13065" width="12.6640625" style="41" customWidth="1"/>
    <col min="13066" max="13312" width="9.33203125" style="41"/>
    <col min="13313" max="13313" width="2.6640625" style="41" customWidth="1"/>
    <col min="13314" max="13314" width="35.5546875" style="41" customWidth="1"/>
    <col min="13315" max="13316" width="13.6640625" style="41" customWidth="1"/>
    <col min="13317" max="13317" width="11.5546875" style="41" customWidth="1"/>
    <col min="13318" max="13318" width="12.44140625" style="41" customWidth="1"/>
    <col min="13319" max="13319" width="12.33203125" style="41" customWidth="1"/>
    <col min="13320" max="13321" width="12.6640625" style="41" customWidth="1"/>
    <col min="13322" max="13568" width="9.33203125" style="41"/>
    <col min="13569" max="13569" width="2.6640625" style="41" customWidth="1"/>
    <col min="13570" max="13570" width="35.5546875" style="41" customWidth="1"/>
    <col min="13571" max="13572" width="13.6640625" style="41" customWidth="1"/>
    <col min="13573" max="13573" width="11.5546875" style="41" customWidth="1"/>
    <col min="13574" max="13574" width="12.44140625" style="41" customWidth="1"/>
    <col min="13575" max="13575" width="12.33203125" style="41" customWidth="1"/>
    <col min="13576" max="13577" width="12.6640625" style="41" customWidth="1"/>
    <col min="13578" max="13824" width="9.33203125" style="41"/>
    <col min="13825" max="13825" width="2.6640625" style="41" customWidth="1"/>
    <col min="13826" max="13826" width="35.5546875" style="41" customWidth="1"/>
    <col min="13827" max="13828" width="13.6640625" style="41" customWidth="1"/>
    <col min="13829" max="13829" width="11.5546875" style="41" customWidth="1"/>
    <col min="13830" max="13830" width="12.44140625" style="41" customWidth="1"/>
    <col min="13831" max="13831" width="12.33203125" style="41" customWidth="1"/>
    <col min="13832" max="13833" width="12.6640625" style="41" customWidth="1"/>
    <col min="13834" max="14080" width="9.33203125" style="41"/>
    <col min="14081" max="14081" width="2.6640625" style="41" customWidth="1"/>
    <col min="14082" max="14082" width="35.5546875" style="41" customWidth="1"/>
    <col min="14083" max="14084" width="13.6640625" style="41" customWidth="1"/>
    <col min="14085" max="14085" width="11.5546875" style="41" customWidth="1"/>
    <col min="14086" max="14086" width="12.44140625" style="41" customWidth="1"/>
    <col min="14087" max="14087" width="12.33203125" style="41" customWidth="1"/>
    <col min="14088" max="14089" width="12.6640625" style="41" customWidth="1"/>
    <col min="14090" max="14336" width="9.33203125" style="41"/>
    <col min="14337" max="14337" width="2.6640625" style="41" customWidth="1"/>
    <col min="14338" max="14338" width="35.5546875" style="41" customWidth="1"/>
    <col min="14339" max="14340" width="13.6640625" style="41" customWidth="1"/>
    <col min="14341" max="14341" width="11.5546875" style="41" customWidth="1"/>
    <col min="14342" max="14342" width="12.44140625" style="41" customWidth="1"/>
    <col min="14343" max="14343" width="12.33203125" style="41" customWidth="1"/>
    <col min="14344" max="14345" width="12.6640625" style="41" customWidth="1"/>
    <col min="14346" max="14592" width="9.33203125" style="41"/>
    <col min="14593" max="14593" width="2.6640625" style="41" customWidth="1"/>
    <col min="14594" max="14594" width="35.5546875" style="41" customWidth="1"/>
    <col min="14595" max="14596" width="13.6640625" style="41" customWidth="1"/>
    <col min="14597" max="14597" width="11.5546875" style="41" customWidth="1"/>
    <col min="14598" max="14598" width="12.44140625" style="41" customWidth="1"/>
    <col min="14599" max="14599" width="12.33203125" style="41" customWidth="1"/>
    <col min="14600" max="14601" width="12.6640625" style="41" customWidth="1"/>
    <col min="14602" max="14848" width="9.33203125" style="41"/>
    <col min="14849" max="14849" width="2.6640625" style="41" customWidth="1"/>
    <col min="14850" max="14850" width="35.5546875" style="41" customWidth="1"/>
    <col min="14851" max="14852" width="13.6640625" style="41" customWidth="1"/>
    <col min="14853" max="14853" width="11.5546875" style="41" customWidth="1"/>
    <col min="14854" max="14854" width="12.44140625" style="41" customWidth="1"/>
    <col min="14855" max="14855" width="12.33203125" style="41" customWidth="1"/>
    <col min="14856" max="14857" width="12.6640625" style="41" customWidth="1"/>
    <col min="14858" max="15104" width="9.33203125" style="41"/>
    <col min="15105" max="15105" width="2.6640625" style="41" customWidth="1"/>
    <col min="15106" max="15106" width="35.5546875" style="41" customWidth="1"/>
    <col min="15107" max="15108" width="13.6640625" style="41" customWidth="1"/>
    <col min="15109" max="15109" width="11.5546875" style="41" customWidth="1"/>
    <col min="15110" max="15110" width="12.44140625" style="41" customWidth="1"/>
    <col min="15111" max="15111" width="12.33203125" style="41" customWidth="1"/>
    <col min="15112" max="15113" width="12.6640625" style="41" customWidth="1"/>
    <col min="15114" max="15360" width="9.33203125" style="41"/>
    <col min="15361" max="15361" width="2.6640625" style="41" customWidth="1"/>
    <col min="15362" max="15362" width="35.5546875" style="41" customWidth="1"/>
    <col min="15363" max="15364" width="13.6640625" style="41" customWidth="1"/>
    <col min="15365" max="15365" width="11.5546875" style="41" customWidth="1"/>
    <col min="15366" max="15366" width="12.44140625" style="41" customWidth="1"/>
    <col min="15367" max="15367" width="12.33203125" style="41" customWidth="1"/>
    <col min="15368" max="15369" width="12.6640625" style="41" customWidth="1"/>
    <col min="15370" max="15616" width="9.33203125" style="41"/>
    <col min="15617" max="15617" width="2.6640625" style="41" customWidth="1"/>
    <col min="15618" max="15618" width="35.5546875" style="41" customWidth="1"/>
    <col min="15619" max="15620" width="13.6640625" style="41" customWidth="1"/>
    <col min="15621" max="15621" width="11.5546875" style="41" customWidth="1"/>
    <col min="15622" max="15622" width="12.44140625" style="41" customWidth="1"/>
    <col min="15623" max="15623" width="12.33203125" style="41" customWidth="1"/>
    <col min="15624" max="15625" width="12.6640625" style="41" customWidth="1"/>
    <col min="15626" max="15872" width="9.33203125" style="41"/>
    <col min="15873" max="15873" width="2.6640625" style="41" customWidth="1"/>
    <col min="15874" max="15874" width="35.5546875" style="41" customWidth="1"/>
    <col min="15875" max="15876" width="13.6640625" style="41" customWidth="1"/>
    <col min="15877" max="15877" width="11.5546875" style="41" customWidth="1"/>
    <col min="15878" max="15878" width="12.44140625" style="41" customWidth="1"/>
    <col min="15879" max="15879" width="12.33203125" style="41" customWidth="1"/>
    <col min="15880" max="15881" width="12.6640625" style="41" customWidth="1"/>
    <col min="15882" max="16128" width="9.33203125" style="41"/>
    <col min="16129" max="16129" width="2.6640625" style="41" customWidth="1"/>
    <col min="16130" max="16130" width="35.5546875" style="41" customWidth="1"/>
    <col min="16131" max="16132" width="13.6640625" style="41" customWidth="1"/>
    <col min="16133" max="16133" width="11.5546875" style="41" customWidth="1"/>
    <col min="16134" max="16134" width="12.44140625" style="41" customWidth="1"/>
    <col min="16135" max="16135" width="12.33203125" style="41" customWidth="1"/>
    <col min="16136" max="16137" width="12.6640625" style="41" customWidth="1"/>
    <col min="16138" max="16384" width="9.33203125" style="41"/>
  </cols>
  <sheetData>
    <row r="1" spans="2:9">
      <c r="B1" s="144"/>
    </row>
    <row r="3" spans="2:9" ht="13.2">
      <c r="B3" s="324" t="s">
        <v>1011</v>
      </c>
    </row>
    <row r="4" spans="2:9">
      <c r="C4" s="686"/>
      <c r="D4" s="686"/>
      <c r="E4" s="686"/>
    </row>
    <row r="5" spans="2:9" ht="22.5" customHeight="1">
      <c r="B5" s="697" t="s">
        <v>970</v>
      </c>
      <c r="C5" s="697"/>
      <c r="D5" s="345"/>
      <c r="E5" s="345"/>
    </row>
    <row r="7" spans="2:9" ht="48.75" customHeight="1">
      <c r="B7" s="120" t="s">
        <v>231</v>
      </c>
      <c r="C7" s="343" t="s">
        <v>73</v>
      </c>
      <c r="D7" s="343" t="s">
        <v>74</v>
      </c>
      <c r="E7" s="343" t="s">
        <v>394</v>
      </c>
      <c r="F7" s="62" t="s">
        <v>230</v>
      </c>
      <c r="G7" s="343" t="s">
        <v>75</v>
      </c>
      <c r="H7" s="343" t="s">
        <v>76</v>
      </c>
      <c r="I7" s="82" t="s">
        <v>227</v>
      </c>
    </row>
    <row r="8" spans="2:9">
      <c r="B8" s="302" t="s">
        <v>515</v>
      </c>
      <c r="C8" s="434" t="s">
        <v>516</v>
      </c>
      <c r="D8" s="434"/>
      <c r="E8" s="131">
        <v>2000000</v>
      </c>
      <c r="F8" s="435">
        <v>0.1</v>
      </c>
      <c r="G8" s="131">
        <f>E8*F8</f>
        <v>200000</v>
      </c>
      <c r="H8" s="169"/>
      <c r="I8" s="263"/>
    </row>
    <row r="9" spans="2:9">
      <c r="B9" s="302" t="s">
        <v>517</v>
      </c>
      <c r="C9" s="434" t="s">
        <v>516</v>
      </c>
      <c r="D9" s="436"/>
      <c r="E9" s="131">
        <v>215500</v>
      </c>
      <c r="F9" s="435">
        <v>0.1</v>
      </c>
      <c r="G9" s="131">
        <f t="shared" ref="G9:G13" si="0">E9*F9</f>
        <v>21550</v>
      </c>
      <c r="H9" s="169"/>
      <c r="I9" s="263"/>
    </row>
    <row r="10" spans="2:9">
      <c r="B10" s="302" t="s">
        <v>549</v>
      </c>
      <c r="C10" s="434" t="s">
        <v>516</v>
      </c>
      <c r="D10" s="437"/>
      <c r="E10" s="131">
        <v>31741</v>
      </c>
      <c r="F10" s="435">
        <v>0.1</v>
      </c>
      <c r="G10" s="131">
        <f t="shared" si="0"/>
        <v>3174.1000000000004</v>
      </c>
      <c r="H10" s="169"/>
      <c r="I10" s="263"/>
    </row>
    <row r="11" spans="2:9">
      <c r="B11" s="302" t="s">
        <v>550</v>
      </c>
      <c r="C11" s="434" t="s">
        <v>516</v>
      </c>
      <c r="D11" s="437"/>
      <c r="E11" s="131">
        <v>44310</v>
      </c>
      <c r="F11" s="435">
        <v>0.1</v>
      </c>
      <c r="G11" s="131">
        <f t="shared" si="0"/>
        <v>4431</v>
      </c>
      <c r="H11" s="169"/>
      <c r="I11" s="263"/>
    </row>
    <row r="12" spans="2:9">
      <c r="B12" s="302" t="s">
        <v>650</v>
      </c>
      <c r="C12" s="434" t="s">
        <v>516</v>
      </c>
      <c r="D12" s="437"/>
      <c r="E12" s="131">
        <v>81440</v>
      </c>
      <c r="F12" s="435">
        <v>0.1</v>
      </c>
      <c r="G12" s="131">
        <f t="shared" si="0"/>
        <v>8144</v>
      </c>
      <c r="H12" s="169"/>
      <c r="I12" s="263"/>
    </row>
    <row r="13" spans="2:9">
      <c r="B13" s="302" t="s">
        <v>651</v>
      </c>
      <c r="C13" s="434" t="s">
        <v>516</v>
      </c>
      <c r="D13" s="437"/>
      <c r="E13" s="131">
        <v>112784</v>
      </c>
      <c r="F13" s="435">
        <v>0.1</v>
      </c>
      <c r="G13" s="131">
        <f t="shared" si="0"/>
        <v>11278.400000000001</v>
      </c>
      <c r="H13" s="169"/>
      <c r="I13" s="263"/>
    </row>
    <row r="14" spans="2:9">
      <c r="C14" s="9"/>
      <c r="D14" s="121"/>
      <c r="E14" s="123"/>
      <c r="G14" s="258"/>
      <c r="H14" s="9"/>
    </row>
    <row r="15" spans="2:9">
      <c r="B15" s="6"/>
      <c r="C15" s="6"/>
      <c r="D15" s="6"/>
      <c r="E15" s="6"/>
      <c r="F15" s="6"/>
      <c r="G15" s="9"/>
    </row>
    <row r="16" spans="2:9">
      <c r="B16" s="10" t="s">
        <v>179</v>
      </c>
      <c r="C16" s="10"/>
      <c r="D16" s="10"/>
      <c r="E16" s="10"/>
      <c r="F16" s="10"/>
    </row>
    <row r="17" spans="2:9">
      <c r="B17" s="10"/>
      <c r="C17" s="10"/>
      <c r="D17" s="10"/>
      <c r="E17" s="10"/>
      <c r="F17" s="10"/>
    </row>
    <row r="18" spans="2:9" ht="20.399999999999999">
      <c r="B18" s="120" t="s">
        <v>72</v>
      </c>
      <c r="C18" s="343" t="s">
        <v>394</v>
      </c>
      <c r="D18" s="343" t="s">
        <v>77</v>
      </c>
      <c r="E18" s="343" t="s">
        <v>78</v>
      </c>
      <c r="F18" s="343" t="s">
        <v>79</v>
      </c>
    </row>
    <row r="19" spans="2:9">
      <c r="B19" s="487" t="s">
        <v>977</v>
      </c>
      <c r="C19" s="441">
        <v>342972</v>
      </c>
      <c r="D19" s="442">
        <v>0.13800000000000001</v>
      </c>
      <c r="E19" s="441">
        <f>C19</f>
        <v>342972</v>
      </c>
      <c r="F19" s="442">
        <f>D19</f>
        <v>0.13800000000000001</v>
      </c>
    </row>
    <row r="20" spans="2:9">
      <c r="B20" s="487" t="s">
        <v>978</v>
      </c>
      <c r="C20" s="441">
        <v>307780</v>
      </c>
      <c r="D20" s="442">
        <v>0.12379999999999999</v>
      </c>
      <c r="E20" s="441">
        <f t="shared" ref="E20:F26" si="1">C20</f>
        <v>307780</v>
      </c>
      <c r="F20" s="442">
        <f t="shared" si="1"/>
        <v>0.12379999999999999</v>
      </c>
    </row>
    <row r="21" spans="2:9">
      <c r="B21" s="487" t="s">
        <v>979</v>
      </c>
      <c r="C21" s="441">
        <v>307780</v>
      </c>
      <c r="D21" s="442">
        <v>0.12379999999999999</v>
      </c>
      <c r="E21" s="441">
        <f t="shared" si="1"/>
        <v>307780</v>
      </c>
      <c r="F21" s="442">
        <f t="shared" si="1"/>
        <v>0.12379999999999999</v>
      </c>
    </row>
    <row r="22" spans="2:9">
      <c r="B22" s="487" t="s">
        <v>980</v>
      </c>
      <c r="C22" s="441">
        <v>307780</v>
      </c>
      <c r="D22" s="442">
        <v>0.12379999999999999</v>
      </c>
      <c r="E22" s="441">
        <f t="shared" si="1"/>
        <v>307780</v>
      </c>
      <c r="F22" s="442">
        <f t="shared" si="1"/>
        <v>0.12379999999999999</v>
      </c>
    </row>
    <row r="23" spans="2:9">
      <c r="B23" s="487" t="s">
        <v>981</v>
      </c>
      <c r="C23" s="441">
        <v>307780</v>
      </c>
      <c r="D23" s="442">
        <v>0.12379999999999999</v>
      </c>
      <c r="E23" s="441">
        <f t="shared" si="1"/>
        <v>307780</v>
      </c>
      <c r="F23" s="442">
        <f t="shared" si="1"/>
        <v>0.12379999999999999</v>
      </c>
    </row>
    <row r="24" spans="2:9">
      <c r="B24" s="487" t="s">
        <v>982</v>
      </c>
      <c r="C24" s="441">
        <v>280000</v>
      </c>
      <c r="D24" s="442">
        <v>0.11260000000000001</v>
      </c>
      <c r="E24" s="441">
        <f t="shared" si="1"/>
        <v>280000</v>
      </c>
      <c r="F24" s="442">
        <f t="shared" si="1"/>
        <v>0.11260000000000001</v>
      </c>
    </row>
    <row r="25" spans="2:9">
      <c r="B25" s="487" t="s">
        <v>983</v>
      </c>
      <c r="C25" s="441">
        <v>170200</v>
      </c>
      <c r="D25" s="442">
        <v>6.8500000000000005E-2</v>
      </c>
      <c r="E25" s="441">
        <f t="shared" si="1"/>
        <v>170200</v>
      </c>
      <c r="F25" s="442">
        <f t="shared" si="1"/>
        <v>6.8500000000000005E-2</v>
      </c>
    </row>
    <row r="26" spans="2:9">
      <c r="B26" s="487" t="s">
        <v>66</v>
      </c>
      <c r="C26" s="441">
        <v>461483</v>
      </c>
      <c r="D26" s="442">
        <v>0.1857</v>
      </c>
      <c r="E26" s="441">
        <f t="shared" si="1"/>
        <v>461483</v>
      </c>
      <c r="F26" s="442">
        <f t="shared" si="1"/>
        <v>0.1857</v>
      </c>
    </row>
    <row r="27" spans="2:9">
      <c r="B27" s="48" t="s">
        <v>25</v>
      </c>
      <c r="C27" s="75">
        <f>SUM(C19:C26)</f>
        <v>2485775</v>
      </c>
      <c r="D27" s="392">
        <f>SUM(D19:D26)</f>
        <v>1.0000000000000002</v>
      </c>
      <c r="E27" s="75">
        <f>SUM(E19:E26)</f>
        <v>2485775</v>
      </c>
      <c r="F27" s="392">
        <f>SUM(F19:F26)</f>
        <v>1.0000000000000002</v>
      </c>
    </row>
    <row r="28" spans="2:9">
      <c r="B28" s="47"/>
      <c r="C28" s="397"/>
      <c r="D28" s="430"/>
      <c r="E28" s="397"/>
      <c r="F28" s="430"/>
    </row>
    <row r="29" spans="2:9">
      <c r="B29" s="8" t="s">
        <v>824</v>
      </c>
      <c r="C29" s="345"/>
      <c r="D29" s="345"/>
      <c r="E29" s="345"/>
    </row>
    <row r="31" spans="2:9" ht="48.75" customHeight="1">
      <c r="B31" s="120" t="s">
        <v>231</v>
      </c>
      <c r="C31" s="343" t="s">
        <v>73</v>
      </c>
      <c r="D31" s="343" t="s">
        <v>74</v>
      </c>
      <c r="E31" s="343" t="s">
        <v>394</v>
      </c>
      <c r="F31" s="62" t="s">
        <v>230</v>
      </c>
      <c r="G31" s="343" t="s">
        <v>75</v>
      </c>
      <c r="H31" s="343" t="s">
        <v>76</v>
      </c>
      <c r="I31" s="82" t="s">
        <v>227</v>
      </c>
    </row>
    <row r="32" spans="2:9">
      <c r="B32" s="302" t="s">
        <v>515</v>
      </c>
      <c r="C32" s="434" t="s">
        <v>516</v>
      </c>
      <c r="D32" s="434"/>
      <c r="E32" s="131">
        <v>2000000</v>
      </c>
      <c r="F32" s="435">
        <v>0.1</v>
      </c>
      <c r="G32" s="131">
        <f>E32*F32</f>
        <v>200000</v>
      </c>
      <c r="H32" s="169"/>
      <c r="I32" s="263"/>
    </row>
    <row r="33" spans="2:9">
      <c r="B33" s="302" t="s">
        <v>517</v>
      </c>
      <c r="C33" s="434" t="s">
        <v>516</v>
      </c>
      <c r="D33" s="436"/>
      <c r="E33" s="131">
        <v>215500</v>
      </c>
      <c r="F33" s="435">
        <v>0.1</v>
      </c>
      <c r="G33" s="131">
        <f t="shared" ref="G33:G37" si="2">E33*F33</f>
        <v>21550</v>
      </c>
      <c r="H33" s="169"/>
      <c r="I33" s="263"/>
    </row>
    <row r="34" spans="2:9">
      <c r="B34" s="302" t="s">
        <v>549</v>
      </c>
      <c r="C34" s="434" t="s">
        <v>516</v>
      </c>
      <c r="D34" s="437"/>
      <c r="E34" s="131">
        <v>31741</v>
      </c>
      <c r="F34" s="435">
        <v>0.1</v>
      </c>
      <c r="G34" s="131">
        <f t="shared" si="2"/>
        <v>3174.1000000000004</v>
      </c>
      <c r="H34" s="169"/>
      <c r="I34" s="263"/>
    </row>
    <row r="35" spans="2:9">
      <c r="B35" s="302" t="s">
        <v>550</v>
      </c>
      <c r="C35" s="434" t="s">
        <v>516</v>
      </c>
      <c r="D35" s="437"/>
      <c r="E35" s="131">
        <v>44310</v>
      </c>
      <c r="F35" s="435">
        <v>0.1</v>
      </c>
      <c r="G35" s="131">
        <f t="shared" si="2"/>
        <v>4431</v>
      </c>
      <c r="H35" s="169"/>
      <c r="I35" s="263"/>
    </row>
    <row r="36" spans="2:9">
      <c r="B36" s="302" t="s">
        <v>650</v>
      </c>
      <c r="C36" s="434" t="s">
        <v>516</v>
      </c>
      <c r="D36" s="437"/>
      <c r="E36" s="131">
        <v>81440</v>
      </c>
      <c r="F36" s="435">
        <v>0.1</v>
      </c>
      <c r="G36" s="131">
        <f t="shared" si="2"/>
        <v>8144</v>
      </c>
      <c r="H36" s="169"/>
      <c r="I36" s="263"/>
    </row>
    <row r="37" spans="2:9">
      <c r="B37" s="302" t="s">
        <v>651</v>
      </c>
      <c r="C37" s="434" t="s">
        <v>516</v>
      </c>
      <c r="D37" s="437"/>
      <c r="E37" s="131">
        <v>112784</v>
      </c>
      <c r="F37" s="435">
        <v>0.1</v>
      </c>
      <c r="G37" s="131">
        <f t="shared" si="2"/>
        <v>11278.400000000001</v>
      </c>
      <c r="H37" s="169"/>
      <c r="I37" s="263"/>
    </row>
    <row r="38" spans="2:9">
      <c r="C38" s="9"/>
      <c r="D38" s="121"/>
      <c r="E38" s="123"/>
      <c r="G38" s="258"/>
      <c r="H38" s="9"/>
    </row>
    <row r="39" spans="2:9">
      <c r="B39" s="6"/>
      <c r="C39" s="6"/>
      <c r="D39" s="6"/>
      <c r="E39" s="6"/>
      <c r="F39" s="6"/>
      <c r="G39" s="9"/>
    </row>
    <row r="40" spans="2:9">
      <c r="B40" s="10" t="s">
        <v>179</v>
      </c>
      <c r="C40" s="10"/>
      <c r="D40" s="10"/>
      <c r="E40" s="10"/>
      <c r="F40" s="10"/>
    </row>
    <row r="41" spans="2:9">
      <c r="B41" s="10"/>
      <c r="C41" s="10"/>
      <c r="D41" s="10"/>
      <c r="E41" s="10"/>
      <c r="F41" s="10"/>
    </row>
    <row r="42" spans="2:9" ht="20.399999999999999">
      <c r="B42" s="120" t="s">
        <v>72</v>
      </c>
      <c r="C42" s="343" t="s">
        <v>394</v>
      </c>
      <c r="D42" s="343" t="s">
        <v>77</v>
      </c>
      <c r="E42" s="343" t="s">
        <v>78</v>
      </c>
      <c r="F42" s="343" t="s">
        <v>79</v>
      </c>
    </row>
    <row r="43" spans="2:9">
      <c r="B43" s="487" t="s">
        <v>586</v>
      </c>
      <c r="C43" s="441">
        <v>1504071</v>
      </c>
      <c r="D43" s="442">
        <v>0.60509999999999997</v>
      </c>
      <c r="E43" s="441">
        <v>1504071</v>
      </c>
      <c r="F43" s="442">
        <v>0.60509999999999997</v>
      </c>
    </row>
    <row r="44" spans="2:9">
      <c r="B44" s="487" t="s">
        <v>674</v>
      </c>
      <c r="C44" s="441">
        <v>311330</v>
      </c>
      <c r="D44" s="442">
        <v>0.12520000000000001</v>
      </c>
      <c r="E44" s="441">
        <f>C44</f>
        <v>311330</v>
      </c>
      <c r="F44" s="442">
        <f>D44</f>
        <v>0.12520000000000001</v>
      </c>
    </row>
    <row r="45" spans="2:9">
      <c r="B45" s="487" t="s">
        <v>675</v>
      </c>
      <c r="C45" s="441">
        <v>210230</v>
      </c>
      <c r="D45" s="442">
        <v>8.4599999999999995E-2</v>
      </c>
      <c r="E45" s="441">
        <f t="shared" ref="E45:E47" si="3">C45</f>
        <v>210230</v>
      </c>
      <c r="F45" s="442">
        <f t="shared" ref="F45:F47" si="4">D45</f>
        <v>8.4599999999999995E-2</v>
      </c>
    </row>
    <row r="46" spans="2:9">
      <c r="B46" s="487" t="s">
        <v>828</v>
      </c>
      <c r="C46" s="441">
        <v>162100</v>
      </c>
      <c r="D46" s="442">
        <v>6.5199999999999994E-2</v>
      </c>
      <c r="E46" s="441">
        <f t="shared" si="3"/>
        <v>162100</v>
      </c>
      <c r="F46" s="442">
        <f t="shared" si="4"/>
        <v>6.5199999999999994E-2</v>
      </c>
    </row>
    <row r="47" spans="2:9">
      <c r="B47" s="487" t="s">
        <v>66</v>
      </c>
      <c r="C47" s="441">
        <v>298044</v>
      </c>
      <c r="D47" s="442">
        <v>0.11990000000000001</v>
      </c>
      <c r="E47" s="441">
        <f t="shared" si="3"/>
        <v>298044</v>
      </c>
      <c r="F47" s="442">
        <f t="shared" si="4"/>
        <v>0.11990000000000001</v>
      </c>
    </row>
    <row r="48" spans="2:9" hidden="1">
      <c r="B48" s="302"/>
      <c r="C48" s="131"/>
      <c r="D48" s="395">
        <f t="shared" ref="D48" si="5">C48/$C$27</f>
        <v>0</v>
      </c>
      <c r="E48" s="131"/>
      <c r="F48" s="395"/>
    </row>
    <row r="49" spans="2:6">
      <c r="B49" s="48" t="s">
        <v>25</v>
      </c>
      <c r="C49" s="75">
        <f>SUM(C43:C48)</f>
        <v>2485775</v>
      </c>
      <c r="D49" s="392">
        <f>SUM(D43:D48)</f>
        <v>1</v>
      </c>
      <c r="E49" s="75">
        <f>SUM(E43:E48)</f>
        <v>2485775</v>
      </c>
      <c r="F49" s="392">
        <f>SUM(F43:F48)</f>
        <v>1</v>
      </c>
    </row>
    <row r="51" spans="2:6">
      <c r="B51" s="47" t="s">
        <v>180</v>
      </c>
    </row>
    <row r="53" spans="2:6" ht="20.399999999999999">
      <c r="B53" s="120" t="s">
        <v>269</v>
      </c>
      <c r="C53" s="343" t="str">
        <f>'Dane podstawowe'!B7</f>
        <v>01.01.2024-31.12.2024</v>
      </c>
      <c r="D53" s="343" t="str">
        <f>'Dane podstawowe'!B12</f>
        <v>01.01.2023-31.12.2023</v>
      </c>
    </row>
    <row r="54" spans="2:6">
      <c r="B54" s="52" t="s">
        <v>181</v>
      </c>
      <c r="C54" s="106">
        <f>D62</f>
        <v>248578</v>
      </c>
      <c r="D54" s="106">
        <v>248578</v>
      </c>
    </row>
    <row r="55" spans="2:6" s="74" customFormat="1">
      <c r="B55" s="133" t="s">
        <v>592</v>
      </c>
      <c r="C55" s="188">
        <f>SUM(C56:C57)</f>
        <v>0</v>
      </c>
      <c r="D55" s="188">
        <f>SUM(D56:D57)</f>
        <v>0</v>
      </c>
    </row>
    <row r="56" spans="2:6" hidden="1">
      <c r="B56" s="264" t="s">
        <v>652</v>
      </c>
      <c r="C56" s="131">
        <v>0</v>
      </c>
      <c r="D56" s="131">
        <v>0</v>
      </c>
    </row>
    <row r="57" spans="2:6" hidden="1">
      <c r="B57" s="264" t="s">
        <v>653</v>
      </c>
      <c r="C57" s="131">
        <v>0</v>
      </c>
      <c r="D57" s="131">
        <v>0</v>
      </c>
    </row>
    <row r="58" spans="2:6" s="74" customFormat="1">
      <c r="B58" s="133" t="s">
        <v>593</v>
      </c>
      <c r="C58" s="188">
        <f>SUM(C59:C60)</f>
        <v>0</v>
      </c>
      <c r="D58" s="188">
        <f>SUM(D59:D60)</f>
        <v>0</v>
      </c>
    </row>
    <row r="59" spans="2:6" hidden="1">
      <c r="B59" s="119" t="s">
        <v>229</v>
      </c>
      <c r="C59" s="131"/>
      <c r="D59" s="131"/>
    </row>
    <row r="60" spans="2:6" hidden="1">
      <c r="B60" s="119" t="s">
        <v>229</v>
      </c>
      <c r="C60" s="131"/>
      <c r="D60" s="131"/>
    </row>
    <row r="61" spans="2:6" hidden="1">
      <c r="B61" s="171" t="s">
        <v>228</v>
      </c>
      <c r="C61" s="187"/>
      <c r="D61" s="187"/>
    </row>
    <row r="62" spans="2:6">
      <c r="B62" s="56" t="s">
        <v>182</v>
      </c>
      <c r="C62" s="136">
        <f>SUM(C54:C55,-C58)</f>
        <v>248578</v>
      </c>
      <c r="D62" s="136">
        <f>SUM(D54:D55,-D58)</f>
        <v>248578</v>
      </c>
    </row>
    <row r="63" spans="2:6">
      <c r="C63" s="303">
        <f>[9]Pasywa!D5-'[9]NOTA  29,30,31,32- Kapitały'!C78</f>
        <v>0</v>
      </c>
      <c r="D63" s="303">
        <f>[9]Pasywa!E5-'[9]NOTA  29,30,31,32- Kapitały'!D78</f>
        <v>0</v>
      </c>
    </row>
    <row r="65" spans="2:7">
      <c r="E65" s="345"/>
    </row>
    <row r="66" spans="2:7" ht="13.2">
      <c r="B66" s="324" t="s">
        <v>1012</v>
      </c>
      <c r="E66" s="345"/>
    </row>
    <row r="67" spans="2:7">
      <c r="B67" s="47"/>
      <c r="E67" s="345"/>
    </row>
    <row r="68" spans="2:7">
      <c r="B68" s="601"/>
      <c r="C68" s="358">
        <f>'Dane podstawowe'!B9</f>
        <v>45657</v>
      </c>
      <c r="D68" s="358">
        <f>'Dane podstawowe'!B14</f>
        <v>45291</v>
      </c>
    </row>
    <row r="69" spans="2:7" ht="20.399999999999999">
      <c r="B69" s="85" t="s">
        <v>787</v>
      </c>
      <c r="C69" s="114">
        <v>4526727</v>
      </c>
      <c r="D69" s="114">
        <v>4526727</v>
      </c>
    </row>
    <row r="70" spans="2:7" hidden="1">
      <c r="B70" s="173" t="s">
        <v>232</v>
      </c>
      <c r="C70" s="114"/>
      <c r="D70" s="114"/>
    </row>
    <row r="71" spans="2:7">
      <c r="B71" s="173" t="s">
        <v>785</v>
      </c>
      <c r="C71" s="114">
        <v>9386161</v>
      </c>
      <c r="D71" s="114">
        <v>9459022</v>
      </c>
      <c r="G71" s="303"/>
    </row>
    <row r="72" spans="2:7" hidden="1">
      <c r="B72" s="173" t="s">
        <v>162</v>
      </c>
      <c r="C72" s="114">
        <v>0</v>
      </c>
      <c r="D72" s="114">
        <v>0</v>
      </c>
    </row>
    <row r="73" spans="2:7">
      <c r="B73" s="568" t="s">
        <v>449</v>
      </c>
      <c r="C73" s="65">
        <f>SUM(C69:C72)</f>
        <v>13912888</v>
      </c>
      <c r="D73" s="65">
        <f>SUM(D69:D72)</f>
        <v>13985749</v>
      </c>
    </row>
    <row r="74" spans="2:7">
      <c r="B74" s="49"/>
      <c r="C74" s="314"/>
      <c r="D74" s="314"/>
      <c r="E74" s="345"/>
    </row>
    <row r="75" spans="2:7" ht="10.5" customHeight="1"/>
    <row r="76" spans="2:7">
      <c r="B76" s="89" t="s">
        <v>788</v>
      </c>
    </row>
    <row r="78" spans="2:7" ht="40.799999999999997">
      <c r="B78" s="62" t="s">
        <v>269</v>
      </c>
      <c r="C78" s="162" t="s">
        <v>359</v>
      </c>
      <c r="D78" s="62" t="s">
        <v>233</v>
      </c>
      <c r="E78" s="62" t="s">
        <v>25</v>
      </c>
    </row>
    <row r="79" spans="2:7">
      <c r="B79" s="602">
        <v>45292</v>
      </c>
      <c r="C79" s="107">
        <f>C118</f>
        <v>4526727</v>
      </c>
      <c r="D79" s="107">
        <f>D118</f>
        <v>9459022</v>
      </c>
      <c r="E79" s="107">
        <f t="shared" ref="E79:E96" si="6">SUM(C79:D79)</f>
        <v>13985749</v>
      </c>
    </row>
    <row r="80" spans="2:7" s="74" customFormat="1">
      <c r="B80" s="595" t="s">
        <v>237</v>
      </c>
      <c r="C80" s="597">
        <f>SUM(C81:C86)</f>
        <v>0</v>
      </c>
      <c r="D80" s="597">
        <f>SUM(D81:D85)</f>
        <v>0</v>
      </c>
      <c r="E80" s="107">
        <f t="shared" si="6"/>
        <v>0</v>
      </c>
    </row>
    <row r="81" spans="2:5" hidden="1">
      <c r="B81" s="61" t="s">
        <v>506</v>
      </c>
      <c r="C81" s="390">
        <v>0</v>
      </c>
      <c r="D81" s="390">
        <v>0</v>
      </c>
      <c r="E81" s="390">
        <f t="shared" si="6"/>
        <v>0</v>
      </c>
    </row>
    <row r="82" spans="2:5" hidden="1">
      <c r="B82" s="61" t="s">
        <v>847</v>
      </c>
      <c r="C82" s="390">
        <v>0</v>
      </c>
      <c r="D82" s="390">
        <v>0</v>
      </c>
      <c r="E82" s="390">
        <f t="shared" si="6"/>
        <v>0</v>
      </c>
    </row>
    <row r="83" spans="2:5" ht="20.399999999999999" hidden="1">
      <c r="B83" s="61" t="s">
        <v>943</v>
      </c>
      <c r="C83" s="390">
        <v>0</v>
      </c>
      <c r="D83" s="390">
        <v>0</v>
      </c>
      <c r="E83" s="390">
        <f t="shared" si="6"/>
        <v>0</v>
      </c>
    </row>
    <row r="84" spans="2:5" hidden="1">
      <c r="B84" s="61" t="s">
        <v>236</v>
      </c>
      <c r="C84" s="390">
        <v>0</v>
      </c>
      <c r="D84" s="181">
        <v>0</v>
      </c>
      <c r="E84" s="390">
        <f t="shared" si="6"/>
        <v>0</v>
      </c>
    </row>
    <row r="85" spans="2:5" hidden="1">
      <c r="B85" s="61" t="s">
        <v>366</v>
      </c>
      <c r="C85" s="390">
        <v>0</v>
      </c>
      <c r="D85" s="181">
        <v>0</v>
      </c>
      <c r="E85" s="390">
        <f t="shared" si="6"/>
        <v>0</v>
      </c>
    </row>
    <row r="86" spans="2:5" hidden="1">
      <c r="B86" s="61" t="s">
        <v>505</v>
      </c>
      <c r="C86" s="390">
        <v>0</v>
      </c>
      <c r="D86" s="181">
        <v>0</v>
      </c>
      <c r="E86" s="390">
        <f t="shared" si="6"/>
        <v>0</v>
      </c>
    </row>
    <row r="87" spans="2:5" s="74" customFormat="1">
      <c r="B87" s="595" t="s">
        <v>238</v>
      </c>
      <c r="C87" s="597">
        <f>SUM(C88:C96)</f>
        <v>0</v>
      </c>
      <c r="D87" s="597">
        <f>SUM(D88:D96)</f>
        <v>72861</v>
      </c>
      <c r="E87" s="107">
        <f t="shared" si="6"/>
        <v>72861</v>
      </c>
    </row>
    <row r="88" spans="2:5" ht="20.399999999999999">
      <c r="B88" s="61" t="s">
        <v>943</v>
      </c>
      <c r="C88" s="390">
        <v>0</v>
      </c>
      <c r="D88" s="390">
        <v>10749</v>
      </c>
      <c r="E88" s="390">
        <f t="shared" ref="E88:E89" si="7">SUM(C88:D88)</f>
        <v>10749</v>
      </c>
    </row>
    <row r="89" spans="2:5">
      <c r="B89" s="61" t="s">
        <v>917</v>
      </c>
      <c r="C89" s="390">
        <v>0</v>
      </c>
      <c r="D89" s="390">
        <v>62112</v>
      </c>
      <c r="E89" s="390">
        <f t="shared" si="7"/>
        <v>62112</v>
      </c>
    </row>
    <row r="90" spans="2:5" ht="20.399999999999999" hidden="1">
      <c r="B90" s="61" t="s">
        <v>661</v>
      </c>
      <c r="C90" s="390">
        <v>0</v>
      </c>
      <c r="D90" s="390">
        <v>0</v>
      </c>
      <c r="E90" s="390">
        <f t="shared" si="6"/>
        <v>0</v>
      </c>
    </row>
    <row r="91" spans="2:5" hidden="1">
      <c r="B91" s="61" t="s">
        <v>234</v>
      </c>
      <c r="C91" s="390">
        <v>0</v>
      </c>
      <c r="D91" s="390">
        <v>0</v>
      </c>
      <c r="E91" s="390">
        <f t="shared" si="6"/>
        <v>0</v>
      </c>
    </row>
    <row r="92" spans="2:5" hidden="1">
      <c r="B92" s="61" t="s">
        <v>369</v>
      </c>
      <c r="C92" s="390">
        <v>0</v>
      </c>
      <c r="D92" s="390">
        <v>0</v>
      </c>
      <c r="E92" s="390">
        <f t="shared" si="6"/>
        <v>0</v>
      </c>
    </row>
    <row r="93" spans="2:5" ht="15" hidden="1" customHeight="1">
      <c r="B93" s="61" t="s">
        <v>235</v>
      </c>
      <c r="C93" s="390">
        <v>0</v>
      </c>
      <c r="D93" s="390">
        <v>0</v>
      </c>
      <c r="E93" s="390">
        <f t="shared" si="6"/>
        <v>0</v>
      </c>
    </row>
    <row r="94" spans="2:5" hidden="1">
      <c r="B94" s="61" t="s">
        <v>234</v>
      </c>
      <c r="C94" s="390">
        <v>0</v>
      </c>
      <c r="D94" s="390">
        <v>0</v>
      </c>
      <c r="E94" s="390">
        <f t="shared" si="6"/>
        <v>0</v>
      </c>
    </row>
    <row r="95" spans="2:5" hidden="1">
      <c r="B95" s="61" t="s">
        <v>236</v>
      </c>
      <c r="C95" s="390">
        <v>0</v>
      </c>
      <c r="D95" s="390">
        <v>0</v>
      </c>
      <c r="E95" s="390">
        <f t="shared" si="6"/>
        <v>0</v>
      </c>
    </row>
    <row r="96" spans="2:5" hidden="1">
      <c r="B96" s="61" t="s">
        <v>366</v>
      </c>
      <c r="C96" s="390">
        <v>0</v>
      </c>
      <c r="D96" s="390">
        <v>0</v>
      </c>
      <c r="E96" s="390">
        <f t="shared" si="6"/>
        <v>0</v>
      </c>
    </row>
    <row r="97" spans="2:7">
      <c r="B97" s="602">
        <v>45657</v>
      </c>
      <c r="C97" s="107">
        <f>C79+C80-C87</f>
        <v>4526727</v>
      </c>
      <c r="D97" s="107">
        <f>D79+D80-D87</f>
        <v>9386161</v>
      </c>
      <c r="E97" s="107">
        <f>E79+E80-E87</f>
        <v>13912888</v>
      </c>
    </row>
    <row r="98" spans="2:7">
      <c r="B98" s="602">
        <v>44927</v>
      </c>
      <c r="C98" s="107">
        <v>4526727</v>
      </c>
      <c r="D98" s="107">
        <v>9905870</v>
      </c>
      <c r="E98" s="107">
        <f t="shared" ref="E98:E110" si="8">SUM(C98:D98)</f>
        <v>14432597</v>
      </c>
    </row>
    <row r="99" spans="2:7" s="74" customFormat="1">
      <c r="B99" s="595" t="s">
        <v>237</v>
      </c>
      <c r="C99" s="597">
        <f>SUM(C100:C107)</f>
        <v>0</v>
      </c>
      <c r="D99" s="597">
        <f>SUM(D100:D107)</f>
        <v>131438</v>
      </c>
      <c r="E99" s="107">
        <f t="shared" si="8"/>
        <v>131438</v>
      </c>
    </row>
    <row r="100" spans="2:7">
      <c r="B100" s="61" t="s">
        <v>506</v>
      </c>
      <c r="C100" s="390">
        <v>0</v>
      </c>
      <c r="D100" s="390">
        <v>21161</v>
      </c>
      <c r="E100" s="390">
        <f t="shared" si="8"/>
        <v>21161</v>
      </c>
    </row>
    <row r="101" spans="2:7">
      <c r="B101" s="61" t="s">
        <v>847</v>
      </c>
      <c r="C101" s="390">
        <v>0</v>
      </c>
      <c r="D101" s="390">
        <v>12018</v>
      </c>
      <c r="E101" s="390">
        <f t="shared" si="8"/>
        <v>12018</v>
      </c>
    </row>
    <row r="102" spans="2:7" ht="20.399999999999999">
      <c r="B102" s="61" t="s">
        <v>943</v>
      </c>
      <c r="C102" s="390">
        <v>0</v>
      </c>
      <c r="D102" s="390">
        <v>98259</v>
      </c>
      <c r="E102" s="390">
        <f t="shared" si="8"/>
        <v>98259</v>
      </c>
    </row>
    <row r="103" spans="2:7" ht="20.399999999999999" hidden="1">
      <c r="B103" s="61" t="s">
        <v>235</v>
      </c>
      <c r="C103" s="390"/>
      <c r="D103" s="390">
        <v>0</v>
      </c>
      <c r="E103" s="390">
        <f t="shared" si="8"/>
        <v>0</v>
      </c>
    </row>
    <row r="104" spans="2:7" hidden="1">
      <c r="B104" s="61" t="s">
        <v>234</v>
      </c>
      <c r="C104" s="390"/>
      <c r="D104" s="390">
        <v>0</v>
      </c>
      <c r="E104" s="390">
        <f t="shared" si="8"/>
        <v>0</v>
      </c>
    </row>
    <row r="105" spans="2:7" hidden="1">
      <c r="B105" s="61" t="s">
        <v>236</v>
      </c>
      <c r="C105" s="390"/>
      <c r="D105" s="390">
        <v>0</v>
      </c>
      <c r="E105" s="390">
        <f t="shared" si="8"/>
        <v>0</v>
      </c>
    </row>
    <row r="106" spans="2:7" hidden="1">
      <c r="B106" s="61" t="s">
        <v>366</v>
      </c>
      <c r="C106" s="390"/>
      <c r="D106" s="390">
        <v>0</v>
      </c>
      <c r="E106" s="390">
        <f t="shared" si="8"/>
        <v>0</v>
      </c>
    </row>
    <row r="107" spans="2:7" hidden="1">
      <c r="B107" s="61" t="s">
        <v>505</v>
      </c>
      <c r="C107" s="390"/>
      <c r="D107" s="390">
        <v>0</v>
      </c>
      <c r="E107" s="390">
        <f t="shared" si="8"/>
        <v>0</v>
      </c>
    </row>
    <row r="108" spans="2:7" s="74" customFormat="1">
      <c r="B108" s="595" t="s">
        <v>238</v>
      </c>
      <c r="C108" s="597">
        <f>SUM(C109:C117)</f>
        <v>0</v>
      </c>
      <c r="D108" s="597">
        <f>SUM(D109:D117)</f>
        <v>578286</v>
      </c>
      <c r="E108" s="107">
        <f t="shared" si="8"/>
        <v>578286</v>
      </c>
    </row>
    <row r="109" spans="2:7">
      <c r="B109" s="61" t="s">
        <v>846</v>
      </c>
      <c r="C109" s="390">
        <v>0</v>
      </c>
      <c r="D109" s="390">
        <v>61137</v>
      </c>
      <c r="E109" s="390">
        <f t="shared" si="8"/>
        <v>61137</v>
      </c>
      <c r="G109" s="74"/>
    </row>
    <row r="110" spans="2:7">
      <c r="B110" s="61" t="s">
        <v>917</v>
      </c>
      <c r="C110" s="390">
        <v>0</v>
      </c>
      <c r="D110" s="390">
        <v>517149</v>
      </c>
      <c r="E110" s="390">
        <f t="shared" si="8"/>
        <v>517149</v>
      </c>
      <c r="G110" s="74"/>
    </row>
    <row r="111" spans="2:7" hidden="1">
      <c r="B111" s="61" t="s">
        <v>505</v>
      </c>
      <c r="C111" s="390">
        <v>0</v>
      </c>
      <c r="D111" s="390">
        <v>0</v>
      </c>
      <c r="E111" s="390">
        <f t="shared" ref="E111:E118" si="9">SUM(C111:D111)</f>
        <v>0</v>
      </c>
      <c r="G111" s="74"/>
    </row>
    <row r="112" spans="2:7" hidden="1">
      <c r="B112" s="61" t="s">
        <v>234</v>
      </c>
      <c r="C112" s="390">
        <v>0</v>
      </c>
      <c r="D112" s="390">
        <v>0</v>
      </c>
      <c r="E112" s="390">
        <f t="shared" si="9"/>
        <v>0</v>
      </c>
      <c r="G112" s="74"/>
    </row>
    <row r="113" spans="2:7" hidden="1">
      <c r="B113" s="61" t="s">
        <v>369</v>
      </c>
      <c r="C113" s="390">
        <v>0</v>
      </c>
      <c r="D113" s="390">
        <v>0</v>
      </c>
      <c r="E113" s="390">
        <f t="shared" si="9"/>
        <v>0</v>
      </c>
      <c r="G113" s="74"/>
    </row>
    <row r="114" spans="2:7" ht="14.4" hidden="1" customHeight="1">
      <c r="B114" s="61" t="s">
        <v>235</v>
      </c>
      <c r="C114" s="390">
        <v>0</v>
      </c>
      <c r="D114" s="390">
        <v>0</v>
      </c>
      <c r="E114" s="390">
        <f t="shared" si="9"/>
        <v>0</v>
      </c>
      <c r="G114" s="74"/>
    </row>
    <row r="115" spans="2:7" hidden="1">
      <c r="B115" s="61" t="s">
        <v>234</v>
      </c>
      <c r="C115" s="390">
        <v>0</v>
      </c>
      <c r="D115" s="390">
        <v>0</v>
      </c>
      <c r="E115" s="390">
        <f t="shared" si="9"/>
        <v>0</v>
      </c>
      <c r="G115" s="74"/>
    </row>
    <row r="116" spans="2:7" hidden="1">
      <c r="B116" s="61" t="s">
        <v>236</v>
      </c>
      <c r="C116" s="390">
        <v>0</v>
      </c>
      <c r="D116" s="390">
        <v>0</v>
      </c>
      <c r="E116" s="390">
        <f t="shared" si="9"/>
        <v>0</v>
      </c>
      <c r="G116" s="74"/>
    </row>
    <row r="117" spans="2:7" hidden="1">
      <c r="B117" s="61" t="s">
        <v>366</v>
      </c>
      <c r="C117" s="390">
        <v>0</v>
      </c>
      <c r="D117" s="181">
        <v>0</v>
      </c>
      <c r="E117" s="390">
        <f t="shared" si="9"/>
        <v>0</v>
      </c>
      <c r="G117" s="74"/>
    </row>
    <row r="118" spans="2:7">
      <c r="B118" s="602">
        <v>45291</v>
      </c>
      <c r="C118" s="107">
        <f>C98+C99-C108</f>
        <v>4526727</v>
      </c>
      <c r="D118" s="107">
        <f>D98+D99-D108</f>
        <v>9459022</v>
      </c>
      <c r="E118" s="107">
        <f t="shared" si="9"/>
        <v>13985749</v>
      </c>
      <c r="G118" s="74"/>
    </row>
    <row r="119" spans="2:7">
      <c r="E119" s="367"/>
      <c r="G119" s="74"/>
    </row>
    <row r="120" spans="2:7">
      <c r="E120" s="367"/>
      <c r="G120" s="74"/>
    </row>
    <row r="121" spans="2:7">
      <c r="G121" s="74"/>
    </row>
    <row r="122" spans="2:7" ht="13.2">
      <c r="B122" s="324" t="s">
        <v>1013</v>
      </c>
    </row>
    <row r="124" spans="2:7">
      <c r="B124" s="103" t="s">
        <v>269</v>
      </c>
      <c r="C124" s="358">
        <f>C68</f>
        <v>45657</v>
      </c>
      <c r="D124" s="358">
        <f>D68</f>
        <v>45291</v>
      </c>
    </row>
    <row r="125" spans="2:7">
      <c r="B125" s="346" t="s">
        <v>163</v>
      </c>
      <c r="C125" s="603">
        <f>D131</f>
        <v>213135</v>
      </c>
      <c r="D125" s="603">
        <v>184276</v>
      </c>
    </row>
    <row r="126" spans="2:7" hidden="1">
      <c r="B126" s="173" t="s">
        <v>164</v>
      </c>
      <c r="C126" s="604">
        <v>0</v>
      </c>
      <c r="D126" s="605">
        <v>0</v>
      </c>
    </row>
    <row r="127" spans="2:7">
      <c r="B127" s="173" t="s">
        <v>696</v>
      </c>
      <c r="C127" s="604">
        <v>0</v>
      </c>
      <c r="D127" s="604">
        <v>0</v>
      </c>
    </row>
    <row r="128" spans="2:7" hidden="1">
      <c r="B128" s="173" t="s">
        <v>165</v>
      </c>
      <c r="C128" s="604">
        <v>0</v>
      </c>
      <c r="D128" s="604">
        <v>0</v>
      </c>
    </row>
    <row r="129" spans="2:10" ht="20.399999999999999">
      <c r="B129" s="85" t="s">
        <v>166</v>
      </c>
      <c r="C129" s="604">
        <v>0</v>
      </c>
      <c r="D129" s="604">
        <v>-12018</v>
      </c>
    </row>
    <row r="130" spans="2:10">
      <c r="B130" s="173" t="s">
        <v>167</v>
      </c>
      <c r="C130" s="604">
        <v>-32806</v>
      </c>
      <c r="D130" s="604">
        <v>40877</v>
      </c>
    </row>
    <row r="131" spans="2:10">
      <c r="B131" s="568" t="s">
        <v>168</v>
      </c>
      <c r="C131" s="603">
        <f>SUM(C125:C130)</f>
        <v>180329</v>
      </c>
      <c r="D131" s="603">
        <f>SUM(D125:D130)</f>
        <v>213135</v>
      </c>
    </row>
    <row r="132" spans="2:10">
      <c r="C132" s="256">
        <f>Pasywa!D11-C131</f>
        <v>0</v>
      </c>
      <c r="D132" s="256">
        <f>Pasywa!E11-D131</f>
        <v>0</v>
      </c>
    </row>
    <row r="134" spans="2:10">
      <c r="B134" s="47" t="s">
        <v>971</v>
      </c>
      <c r="C134" s="47"/>
    </row>
    <row r="136" spans="2:10" ht="30.6">
      <c r="B136" s="62" t="s">
        <v>141</v>
      </c>
      <c r="C136" s="62" t="s">
        <v>432</v>
      </c>
      <c r="D136" s="62" t="s">
        <v>433</v>
      </c>
      <c r="E136" s="62" t="s">
        <v>434</v>
      </c>
      <c r="F136" s="62" t="s">
        <v>435</v>
      </c>
      <c r="G136" s="62" t="s">
        <v>436</v>
      </c>
      <c r="H136" s="62" t="s">
        <v>944</v>
      </c>
      <c r="I136" s="112"/>
      <c r="J136" s="112"/>
    </row>
    <row r="137" spans="2:10">
      <c r="B137" s="631" t="s">
        <v>946</v>
      </c>
      <c r="C137" s="627">
        <v>3673438</v>
      </c>
      <c r="D137" s="627">
        <v>0</v>
      </c>
      <c r="E137" s="627">
        <f>C137+D137</f>
        <v>3673438</v>
      </c>
      <c r="F137" s="632">
        <v>96</v>
      </c>
      <c r="G137" s="632">
        <v>96</v>
      </c>
      <c r="H137" s="632" t="s">
        <v>945</v>
      </c>
    </row>
    <row r="138" spans="2:10">
      <c r="B138" s="623"/>
      <c r="C138" s="624"/>
      <c r="D138" s="625"/>
      <c r="E138" s="625"/>
      <c r="F138" s="426"/>
      <c r="G138" s="426"/>
      <c r="H138" s="426"/>
    </row>
    <row r="139" spans="2:10">
      <c r="B139" s="623"/>
    </row>
    <row r="140" spans="2:10" ht="20.399999999999999">
      <c r="B140" s="62" t="s">
        <v>57</v>
      </c>
      <c r="C140" s="62" t="s">
        <v>287</v>
      </c>
      <c r="D140" s="62" t="s">
        <v>288</v>
      </c>
      <c r="E140" s="62" t="s">
        <v>437</v>
      </c>
      <c r="F140" s="62" t="s">
        <v>438</v>
      </c>
      <c r="G140" s="62" t="s">
        <v>439</v>
      </c>
      <c r="H140" s="62" t="s">
        <v>440</v>
      </c>
      <c r="I140" s="62" t="s">
        <v>441</v>
      </c>
      <c r="J140" s="62" t="s">
        <v>442</v>
      </c>
    </row>
    <row r="141" spans="2:10">
      <c r="B141" s="627">
        <f t="shared" ref="B141" si="10">SUM(C141:E141)</f>
        <v>4193706</v>
      </c>
      <c r="C141" s="627">
        <v>10000000</v>
      </c>
      <c r="D141" s="627">
        <v>-5043375</v>
      </c>
      <c r="E141" s="627">
        <v>-762919</v>
      </c>
      <c r="F141" s="627">
        <f t="shared" ref="F141" si="11">G141+H141</f>
        <v>7287683</v>
      </c>
      <c r="G141" s="627">
        <v>2003716</v>
      </c>
      <c r="H141" s="627">
        <v>5283967</v>
      </c>
      <c r="I141" s="627">
        <v>3093977</v>
      </c>
      <c r="J141" s="627">
        <v>20229746</v>
      </c>
    </row>
    <row r="145" spans="2:10">
      <c r="B145" s="47" t="s">
        <v>947</v>
      </c>
      <c r="C145" s="47"/>
    </row>
    <row r="147" spans="2:10" ht="30.6">
      <c r="B147" s="62" t="s">
        <v>141</v>
      </c>
      <c r="C147" s="62" t="s">
        <v>432</v>
      </c>
      <c r="D147" s="62" t="s">
        <v>433</v>
      </c>
      <c r="E147" s="62" t="s">
        <v>434</v>
      </c>
      <c r="F147" s="62" t="s">
        <v>435</v>
      </c>
      <c r="G147" s="62" t="s">
        <v>436</v>
      </c>
      <c r="H147" s="62" t="s">
        <v>944</v>
      </c>
      <c r="I147" s="112"/>
      <c r="J147" s="112"/>
    </row>
    <row r="148" spans="2:10">
      <c r="B148" s="173" t="s">
        <v>946</v>
      </c>
      <c r="C148" s="621">
        <v>3673438</v>
      </c>
      <c r="D148" s="621">
        <v>0</v>
      </c>
      <c r="E148" s="621">
        <f>C148+D148</f>
        <v>3673438</v>
      </c>
      <c r="F148" s="622">
        <v>96</v>
      </c>
      <c r="G148" s="622">
        <v>96</v>
      </c>
      <c r="H148" s="622" t="s">
        <v>945</v>
      </c>
    </row>
    <row r="151" spans="2:10">
      <c r="B151" s="623"/>
    </row>
    <row r="152" spans="2:10" ht="20.399999999999999">
      <c r="B152" s="62" t="s">
        <v>57</v>
      </c>
      <c r="C152" s="62" t="s">
        <v>287</v>
      </c>
      <c r="D152" s="62" t="s">
        <v>288</v>
      </c>
      <c r="E152" s="62" t="s">
        <v>437</v>
      </c>
      <c r="F152" s="62" t="s">
        <v>438</v>
      </c>
      <c r="G152" s="62" t="s">
        <v>439</v>
      </c>
      <c r="H152" s="62" t="s">
        <v>440</v>
      </c>
      <c r="I152" s="62" t="s">
        <v>441</v>
      </c>
      <c r="J152" s="62" t="s">
        <v>442</v>
      </c>
    </row>
    <row r="153" spans="2:10">
      <c r="B153" s="626">
        <f t="shared" ref="B153" si="12">SUM(C153:E153)</f>
        <v>4956625</v>
      </c>
      <c r="C153" s="627">
        <v>10000000</v>
      </c>
      <c r="D153" s="627">
        <v>-5993998</v>
      </c>
      <c r="E153" s="627">
        <v>950623</v>
      </c>
      <c r="F153" s="626">
        <f t="shared" ref="F153" si="13">G153+H153</f>
        <v>9175253</v>
      </c>
      <c r="G153" s="627">
        <v>2519588</v>
      </c>
      <c r="H153" s="627">
        <v>6655665</v>
      </c>
      <c r="I153" s="627">
        <v>4218628</v>
      </c>
      <c r="J153" s="627">
        <v>24176641</v>
      </c>
    </row>
  </sheetData>
  <mergeCells count="2">
    <mergeCell ref="C4:E4"/>
    <mergeCell ref="B5:C5"/>
  </mergeCells>
  <phoneticPr fontId="41" type="noConversion"/>
  <pageMargins left="0.75" right="0.75" top="1" bottom="1" header="0.5" footer="0.5"/>
  <pageSetup paperSize="9" scale="60" fitToHeight="2" orientation="portrait" r:id="rId1"/>
  <headerFooter alignWithMargins="0"/>
  <rowBreaks count="1" manualBreakCount="1">
    <brk id="75" min="1" max="1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6"/>
  <dimension ref="A1:J76"/>
  <sheetViews>
    <sheetView showGridLines="0" view="pageBreakPreview" topLeftCell="A25" zoomScaleNormal="100" zoomScaleSheetLayoutView="100" workbookViewId="0">
      <selection activeCell="F57" sqref="F57"/>
    </sheetView>
  </sheetViews>
  <sheetFormatPr defaultColWidth="9.33203125" defaultRowHeight="13.2"/>
  <cols>
    <col min="1" max="1" width="41.44140625" customWidth="1"/>
    <col min="2" max="2" width="12.5546875" customWidth="1"/>
    <col min="3" max="4" width="13" customWidth="1"/>
    <col min="5" max="5" width="12.6640625" customWidth="1"/>
    <col min="6" max="6" width="16.6640625" customWidth="1"/>
  </cols>
  <sheetData>
    <row r="1" spans="1:10">
      <c r="A1" s="36"/>
    </row>
    <row r="2" spans="1:10" s="41" customFormat="1">
      <c r="A2" s="324" t="s">
        <v>1014</v>
      </c>
    </row>
    <row r="3" spans="1:10" s="41" customFormat="1" ht="10.199999999999999">
      <c r="A3" s="347"/>
      <c r="B3" s="347"/>
      <c r="C3" s="347"/>
      <c r="D3" s="347"/>
      <c r="E3" s="347"/>
      <c r="F3" s="347"/>
      <c r="G3" s="347"/>
      <c r="H3" s="118"/>
      <c r="I3" s="118"/>
      <c r="J3" s="118"/>
    </row>
    <row r="4" spans="1:10" s="41" customFormat="1" ht="10.199999999999999"/>
    <row r="5" spans="1:10" s="5" customFormat="1" ht="10.199999999999999">
      <c r="A5" s="103" t="s">
        <v>269</v>
      </c>
      <c r="B5" s="358">
        <f>Aktywa!D2</f>
        <v>45657</v>
      </c>
      <c r="C5" s="358">
        <v>45291</v>
      </c>
      <c r="D5" s="41"/>
    </row>
    <row r="6" spans="1:10" s="41" customFormat="1" ht="10.199999999999999">
      <c r="A6" s="61" t="s">
        <v>990</v>
      </c>
      <c r="B6" s="390">
        <v>1044475</v>
      </c>
      <c r="C6" s="390">
        <v>1854195</v>
      </c>
      <c r="F6" s="303"/>
    </row>
    <row r="7" spans="1:10" s="41" customFormat="1" ht="10.199999999999999">
      <c r="A7" s="61" t="s">
        <v>989</v>
      </c>
      <c r="B7" s="390">
        <v>2000000</v>
      </c>
      <c r="C7" s="390">
        <v>0</v>
      </c>
    </row>
    <row r="8" spans="1:10" s="41" customFormat="1" ht="10.199999999999999">
      <c r="A8" s="61" t="s">
        <v>80</v>
      </c>
      <c r="B8" s="390">
        <f>SUM(B9:B10)</f>
        <v>0</v>
      </c>
      <c r="C8" s="390">
        <f>SUM(C9:C10)</f>
        <v>0</v>
      </c>
      <c r="F8" s="47"/>
    </row>
    <row r="9" spans="1:10" s="41" customFormat="1" ht="10.199999999999999">
      <c r="A9" s="588" t="s">
        <v>680</v>
      </c>
      <c r="B9" s="390">
        <v>0</v>
      </c>
      <c r="C9" s="390">
        <v>0</v>
      </c>
      <c r="F9" s="303"/>
    </row>
    <row r="10" spans="1:10" s="41" customFormat="1" ht="10.199999999999999">
      <c r="A10" s="315" t="s">
        <v>213</v>
      </c>
      <c r="B10" s="390">
        <v>0</v>
      </c>
      <c r="C10" s="390">
        <v>0</v>
      </c>
    </row>
    <row r="11" spans="1:10" s="41" customFormat="1" ht="10.199999999999999">
      <c r="A11" s="315" t="s">
        <v>512</v>
      </c>
      <c r="B11" s="390">
        <v>17804</v>
      </c>
      <c r="C11" s="390">
        <v>16473</v>
      </c>
      <c r="F11" s="303"/>
    </row>
    <row r="12" spans="1:10" s="41" customFormat="1" ht="10.199999999999999" hidden="1">
      <c r="A12" s="315" t="s">
        <v>229</v>
      </c>
      <c r="B12" s="390"/>
      <c r="C12" s="390"/>
    </row>
    <row r="13" spans="1:10" s="41" customFormat="1" ht="10.199999999999999" hidden="1">
      <c r="A13" s="315" t="s">
        <v>229</v>
      </c>
      <c r="B13" s="390"/>
      <c r="C13" s="390"/>
    </row>
    <row r="14" spans="1:10" s="41" customFormat="1" ht="10.199999999999999">
      <c r="A14" s="81" t="s">
        <v>239</v>
      </c>
      <c r="B14" s="107">
        <f>SUM(B6:B13)-B10-B9</f>
        <v>3062279</v>
      </c>
      <c r="C14" s="107">
        <f>SUM(C6:C13)-C10-C9</f>
        <v>1870668</v>
      </c>
    </row>
    <row r="15" spans="1:10" s="41" customFormat="1" ht="10.199999999999999">
      <c r="A15" s="588" t="s">
        <v>81</v>
      </c>
      <c r="B15" s="390">
        <v>0</v>
      </c>
      <c r="C15" s="390">
        <v>0</v>
      </c>
    </row>
    <row r="16" spans="1:10" s="41" customFormat="1" ht="10.199999999999999">
      <c r="A16" s="588" t="s">
        <v>82</v>
      </c>
      <c r="B16" s="390">
        <v>3062279</v>
      </c>
      <c r="C16" s="390">
        <v>1870668</v>
      </c>
    </row>
    <row r="17" spans="1:3" s="41" customFormat="1" ht="10.199999999999999">
      <c r="B17" s="256">
        <f>B14-Pasywa!D13-Pasywa!D21</f>
        <v>0</v>
      </c>
      <c r="C17" s="256">
        <f>C14-Pasywa!E13-Pasywa!E21</f>
        <v>0</v>
      </c>
    </row>
    <row r="18" spans="1:3" s="41" customFormat="1" ht="10.199999999999999"/>
    <row r="19" spans="1:3" s="41" customFormat="1" ht="10.199999999999999"/>
    <row r="20" spans="1:3" s="41" customFormat="1" ht="10.199999999999999">
      <c r="A20" s="47" t="s">
        <v>764</v>
      </c>
    </row>
    <row r="21" spans="1:3" s="41" customFormat="1" ht="10.199999999999999"/>
    <row r="22" spans="1:3" s="41" customFormat="1" ht="10.199999999999999"/>
    <row r="23" spans="1:3" s="41" customFormat="1" ht="20.399999999999999">
      <c r="A23" s="362"/>
      <c r="B23" s="95" t="s">
        <v>44</v>
      </c>
    </row>
    <row r="24" spans="1:3" s="41" customFormat="1" ht="10.199999999999999">
      <c r="A24" s="346" t="s">
        <v>972</v>
      </c>
      <c r="B24" s="606">
        <f>B60</f>
        <v>1870668</v>
      </c>
    </row>
    <row r="25" spans="1:3" s="41" customFormat="1" ht="10.199999999999999">
      <c r="A25" s="607" t="s">
        <v>718</v>
      </c>
      <c r="B25" s="606">
        <f>B26+B27+B28</f>
        <v>2001331</v>
      </c>
    </row>
    <row r="26" spans="1:3" s="41" customFormat="1" ht="10.199999999999999">
      <c r="A26" s="608" t="s">
        <v>991</v>
      </c>
      <c r="B26" s="609">
        <v>2000000</v>
      </c>
    </row>
    <row r="27" spans="1:3" s="41" customFormat="1" ht="10.199999999999999">
      <c r="A27" s="608" t="s">
        <v>833</v>
      </c>
      <c r="B27" s="609">
        <v>0</v>
      </c>
    </row>
    <row r="28" spans="1:3" s="41" customFormat="1" ht="10.199999999999999">
      <c r="A28" s="608" t="s">
        <v>918</v>
      </c>
      <c r="B28" s="609">
        <v>1331</v>
      </c>
    </row>
    <row r="29" spans="1:3" s="41" customFormat="1" ht="10.199999999999999">
      <c r="A29" s="151" t="s">
        <v>721</v>
      </c>
      <c r="B29" s="606">
        <v>0</v>
      </c>
    </row>
    <row r="30" spans="1:3" s="41" customFormat="1" ht="10.199999999999999">
      <c r="A30" s="151" t="s">
        <v>722</v>
      </c>
      <c r="B30" s="606">
        <v>0</v>
      </c>
    </row>
    <row r="31" spans="1:3" s="41" customFormat="1" ht="10.199999999999999">
      <c r="A31" s="151" t="s">
        <v>723</v>
      </c>
      <c r="B31" s="606">
        <f>B32+B33+B34+B35+B36</f>
        <v>-809720</v>
      </c>
    </row>
    <row r="32" spans="1:3" s="41" customFormat="1" ht="10.199999999999999">
      <c r="A32" s="608" t="s">
        <v>777</v>
      </c>
      <c r="B32" s="609">
        <v>0</v>
      </c>
    </row>
    <row r="33" spans="1:6" s="41" customFormat="1" ht="10.199999999999999">
      <c r="A33" s="608" t="s">
        <v>778</v>
      </c>
      <c r="B33" s="609">
        <v>0</v>
      </c>
    </row>
    <row r="34" spans="1:6" s="41" customFormat="1" ht="10.199999999999999">
      <c r="A34" s="608" t="s">
        <v>992</v>
      </c>
      <c r="B34" s="609">
        <v>-809720</v>
      </c>
    </row>
    <row r="35" spans="1:6" s="41" customFormat="1" ht="10.199999999999999">
      <c r="A35" s="608" t="s">
        <v>725</v>
      </c>
      <c r="B35" s="609">
        <v>0</v>
      </c>
    </row>
    <row r="36" spans="1:6" s="41" customFormat="1" ht="10.199999999999999">
      <c r="A36" s="608" t="s">
        <v>834</v>
      </c>
      <c r="B36" s="609">
        <v>0</v>
      </c>
    </row>
    <row r="37" spans="1:6" s="41" customFormat="1" ht="10.199999999999999">
      <c r="A37" s="151" t="s">
        <v>726</v>
      </c>
      <c r="B37" s="606">
        <v>0</v>
      </c>
    </row>
    <row r="38" spans="1:6" s="41" customFormat="1" ht="10.199999999999999">
      <c r="A38" s="151" t="s">
        <v>727</v>
      </c>
      <c r="B38" s="606">
        <v>0</v>
      </c>
    </row>
    <row r="39" spans="1:6" s="41" customFormat="1" ht="10.199999999999999">
      <c r="A39" s="346" t="s">
        <v>973</v>
      </c>
      <c r="B39" s="606">
        <f>B24+B25+B29+B30+B31+B37+B38</f>
        <v>3062279</v>
      </c>
      <c r="F39" s="303"/>
    </row>
    <row r="40" spans="1:6" s="41" customFormat="1">
      <c r="A40"/>
      <c r="B40"/>
    </row>
    <row r="41" spans="1:6" s="41" customFormat="1">
      <c r="A41"/>
      <c r="B41"/>
    </row>
    <row r="42" spans="1:6" s="41" customFormat="1" ht="20.399999999999999">
      <c r="A42" s="362"/>
      <c r="B42" s="95" t="s">
        <v>44</v>
      </c>
    </row>
    <row r="43" spans="1:6" s="41" customFormat="1" ht="10.199999999999999">
      <c r="A43" s="346" t="s">
        <v>893</v>
      </c>
      <c r="B43" s="606">
        <v>1259575</v>
      </c>
    </row>
    <row r="44" spans="1:6" s="41" customFormat="1" ht="10.199999999999999" hidden="1">
      <c r="A44" s="607" t="s">
        <v>654</v>
      </c>
      <c r="B44" s="606">
        <v>0</v>
      </c>
    </row>
    <row r="45" spans="1:6" s="41" customFormat="1" ht="20.399999999999999" hidden="1">
      <c r="A45" s="607" t="s">
        <v>825</v>
      </c>
      <c r="B45" s="606">
        <f>B43+B44</f>
        <v>1259575</v>
      </c>
    </row>
    <row r="46" spans="1:6" s="41" customFormat="1" ht="10.199999999999999">
      <c r="A46" s="607" t="s">
        <v>718</v>
      </c>
      <c r="B46" s="606">
        <f>B47+B49+B48</f>
        <v>751536</v>
      </c>
    </row>
    <row r="47" spans="1:6" s="41" customFormat="1" ht="10.199999999999999" hidden="1">
      <c r="A47" s="608" t="s">
        <v>719</v>
      </c>
      <c r="B47" s="609">
        <v>0</v>
      </c>
    </row>
    <row r="48" spans="1:6" s="41" customFormat="1" ht="10.199999999999999">
      <c r="A48" s="608" t="s">
        <v>833</v>
      </c>
      <c r="B48" s="609">
        <v>748735</v>
      </c>
    </row>
    <row r="49" spans="1:2" s="41" customFormat="1" ht="10.199999999999999">
      <c r="A49" s="608" t="s">
        <v>720</v>
      </c>
      <c r="B49" s="609">
        <v>2801</v>
      </c>
    </row>
    <row r="50" spans="1:2" s="41" customFormat="1" ht="10.199999999999999">
      <c r="A50" s="151" t="s">
        <v>721</v>
      </c>
      <c r="B50" s="606">
        <v>0</v>
      </c>
    </row>
    <row r="51" spans="1:2" s="41" customFormat="1" ht="10.199999999999999">
      <c r="A51" s="151" t="s">
        <v>722</v>
      </c>
      <c r="B51" s="606">
        <v>0</v>
      </c>
    </row>
    <row r="52" spans="1:2" s="41" customFormat="1" ht="10.199999999999999">
      <c r="A52" s="151" t="s">
        <v>723</v>
      </c>
      <c r="B52" s="606">
        <f>B53+B54+B55+B56+B57</f>
        <v>-140443</v>
      </c>
    </row>
    <row r="53" spans="1:2" s="41" customFormat="1" ht="10.199999999999999">
      <c r="A53" s="610" t="s">
        <v>777</v>
      </c>
      <c r="B53" s="609">
        <v>0</v>
      </c>
    </row>
    <row r="54" spans="1:2" s="41" customFormat="1" ht="10.199999999999999">
      <c r="A54" s="610" t="s">
        <v>778</v>
      </c>
      <c r="B54" s="609">
        <v>-140443</v>
      </c>
    </row>
    <row r="55" spans="1:2" s="41" customFormat="1" ht="10.199999999999999">
      <c r="A55" s="608" t="s">
        <v>992</v>
      </c>
      <c r="B55" s="609">
        <v>0</v>
      </c>
    </row>
    <row r="56" spans="1:2" s="41" customFormat="1" ht="10.199999999999999">
      <c r="A56" s="608" t="s">
        <v>725</v>
      </c>
      <c r="B56" s="609">
        <v>0</v>
      </c>
    </row>
    <row r="57" spans="1:2" s="41" customFormat="1" ht="10.199999999999999">
      <c r="A57" s="608" t="s">
        <v>834</v>
      </c>
      <c r="B57" s="609">
        <v>0</v>
      </c>
    </row>
    <row r="58" spans="1:2" s="41" customFormat="1" ht="10.199999999999999">
      <c r="A58" s="151" t="s">
        <v>726</v>
      </c>
      <c r="B58" s="606">
        <v>0</v>
      </c>
    </row>
    <row r="59" spans="1:2" s="41" customFormat="1" ht="10.199999999999999">
      <c r="A59" s="151" t="s">
        <v>727</v>
      </c>
      <c r="B59" s="606">
        <v>0</v>
      </c>
    </row>
    <row r="60" spans="1:2" s="41" customFormat="1" ht="10.199999999999999">
      <c r="A60" s="346" t="s">
        <v>894</v>
      </c>
      <c r="B60" s="606">
        <f>B45+B46+B50+B51+B52+B58+B59</f>
        <v>1870668</v>
      </c>
    </row>
    <row r="61" spans="1:2" s="41" customFormat="1" ht="10.199999999999999"/>
    <row r="62" spans="1:2" s="41" customFormat="1" ht="10.199999999999999"/>
    <row r="63" spans="1:2" s="41" customFormat="1" ht="10.199999999999999">
      <c r="A63" s="47" t="s">
        <v>87</v>
      </c>
    </row>
    <row r="64" spans="1:2" s="41" customFormat="1" ht="10.199999999999999"/>
    <row r="65" spans="1:5" s="41" customFormat="1" ht="10.199999999999999">
      <c r="A65" s="698" t="s">
        <v>269</v>
      </c>
      <c r="B65" s="699">
        <f>B5</f>
        <v>45657</v>
      </c>
      <c r="C65" s="699"/>
      <c r="D65" s="699">
        <f>C5</f>
        <v>45291</v>
      </c>
      <c r="E65" s="699"/>
    </row>
    <row r="66" spans="1:5" s="41" customFormat="1" ht="20.399999999999999">
      <c r="A66" s="698"/>
      <c r="B66" s="62" t="s">
        <v>85</v>
      </c>
      <c r="C66" s="62" t="s">
        <v>86</v>
      </c>
      <c r="D66" s="62" t="s">
        <v>85</v>
      </c>
      <c r="E66" s="62" t="s">
        <v>86</v>
      </c>
    </row>
    <row r="67" spans="1:5" s="41" customFormat="1" ht="10.199999999999999">
      <c r="A67" s="122" t="s">
        <v>13</v>
      </c>
      <c r="B67" s="169">
        <v>0</v>
      </c>
      <c r="C67" s="169">
        <v>3062279</v>
      </c>
      <c r="D67" s="169">
        <v>0</v>
      </c>
      <c r="E67" s="169">
        <v>1870668</v>
      </c>
    </row>
    <row r="68" spans="1:5" s="41" customFormat="1" ht="10.199999999999999">
      <c r="A68" s="122" t="s">
        <v>14</v>
      </c>
      <c r="B68" s="131">
        <v>0</v>
      </c>
      <c r="C68" s="131">
        <v>0</v>
      </c>
      <c r="D68" s="131">
        <v>0</v>
      </c>
      <c r="E68" s="131">
        <v>0</v>
      </c>
    </row>
    <row r="69" spans="1:5" s="41" customFormat="1" ht="10.199999999999999">
      <c r="A69" s="122" t="s">
        <v>15</v>
      </c>
      <c r="B69" s="131">
        <v>0</v>
      </c>
      <c r="C69" s="131">
        <v>0</v>
      </c>
      <c r="D69" s="131">
        <v>0</v>
      </c>
      <c r="E69" s="131">
        <v>0</v>
      </c>
    </row>
    <row r="70" spans="1:5" s="41" customFormat="1" ht="10.199999999999999">
      <c r="A70" s="122" t="s">
        <v>325</v>
      </c>
      <c r="B70" s="131">
        <v>0</v>
      </c>
      <c r="C70" s="131">
        <v>0</v>
      </c>
      <c r="D70" s="131">
        <v>0</v>
      </c>
      <c r="E70" s="131">
        <v>0</v>
      </c>
    </row>
    <row r="71" spans="1:5" s="41" customFormat="1" ht="10.199999999999999">
      <c r="A71" s="122" t="s">
        <v>326</v>
      </c>
      <c r="B71" s="131">
        <v>0</v>
      </c>
      <c r="C71" s="131">
        <v>0</v>
      </c>
      <c r="D71" s="131">
        <v>0</v>
      </c>
      <c r="E71" s="131">
        <v>0</v>
      </c>
    </row>
    <row r="72" spans="1:5" s="41" customFormat="1" ht="10.199999999999999">
      <c r="A72" s="12" t="s">
        <v>84</v>
      </c>
      <c r="B72" s="196" t="s">
        <v>83</v>
      </c>
      <c r="C72" s="106">
        <f>SUM(C67:C71)</f>
        <v>3062279</v>
      </c>
      <c r="D72" s="196" t="s">
        <v>83</v>
      </c>
      <c r="E72" s="106">
        <f>SUM(E67:E71)</f>
        <v>1870668</v>
      </c>
    </row>
    <row r="73" spans="1:5" s="41" customFormat="1" ht="10.199999999999999">
      <c r="C73" s="256">
        <f>B14-C72</f>
        <v>0</v>
      </c>
      <c r="E73" s="256">
        <f>C14-E72</f>
        <v>0</v>
      </c>
    </row>
    <row r="74" spans="1:5" s="41" customFormat="1" ht="10.199999999999999"/>
    <row r="75" spans="1:5" s="41" customFormat="1" ht="10.199999999999999"/>
    <row r="76" spans="1:5" s="41" customFormat="1" ht="10.199999999999999"/>
  </sheetData>
  <mergeCells count="3">
    <mergeCell ref="A65:A66"/>
    <mergeCell ref="B65:C65"/>
    <mergeCell ref="D65:E65"/>
  </mergeCells>
  <phoneticPr fontId="41" type="noConversion"/>
  <pageMargins left="0.75" right="0.75" top="1" bottom="1" header="0.5" footer="0.5"/>
  <pageSetup paperSize="9" scale="7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</sheetPr>
  <dimension ref="A1:G111"/>
  <sheetViews>
    <sheetView showGridLines="0" view="pageBreakPreview" topLeftCell="A45" zoomScaleNormal="100" zoomScaleSheetLayoutView="100" workbookViewId="0">
      <selection activeCell="E28" sqref="E28"/>
    </sheetView>
  </sheetViews>
  <sheetFormatPr defaultRowHeight="13.2"/>
  <cols>
    <col min="1" max="1" width="60.44140625" customWidth="1"/>
    <col min="2" max="7" width="15.5546875" customWidth="1"/>
  </cols>
  <sheetData>
    <row r="1" spans="1:5" s="112" customFormat="1" ht="10.199999999999999"/>
    <row r="2" spans="1:5" s="112" customFormat="1">
      <c r="A2" s="324" t="s">
        <v>1015</v>
      </c>
      <c r="D2" s="316"/>
      <c r="E2" s="316"/>
    </row>
    <row r="3" spans="1:5" s="112" customFormat="1" ht="10.199999999999999">
      <c r="A3" s="109"/>
    </row>
    <row r="4" spans="1:5" s="112" customFormat="1" ht="10.199999999999999">
      <c r="A4" s="113"/>
      <c r="B4" s="358">
        <f>'Dane podstawowe'!B9</f>
        <v>45657</v>
      </c>
      <c r="C4" s="358">
        <f>'Dane podstawowe'!B14</f>
        <v>45291</v>
      </c>
    </row>
    <row r="5" spans="1:5" s="112" customFormat="1" ht="10.199999999999999">
      <c r="A5" s="58" t="s">
        <v>214</v>
      </c>
      <c r="B5" s="369">
        <v>811858</v>
      </c>
      <c r="C5" s="369">
        <v>826114</v>
      </c>
    </row>
    <row r="6" spans="1:5" s="112" customFormat="1" ht="10.199999999999999">
      <c r="A6" s="58" t="s">
        <v>672</v>
      </c>
      <c r="B6" s="370">
        <v>0</v>
      </c>
      <c r="C6" s="369">
        <v>0</v>
      </c>
    </row>
    <row r="7" spans="1:5" s="112" customFormat="1" ht="10.199999999999999" hidden="1">
      <c r="A7" s="58" t="s">
        <v>215</v>
      </c>
      <c r="B7" s="370">
        <v>0</v>
      </c>
      <c r="C7" s="370">
        <v>0</v>
      </c>
    </row>
    <row r="8" spans="1:5" s="112" customFormat="1" ht="10.199999999999999" hidden="1">
      <c r="A8" s="58" t="s">
        <v>445</v>
      </c>
      <c r="B8" s="370">
        <v>0</v>
      </c>
      <c r="C8" s="370">
        <v>0</v>
      </c>
    </row>
    <row r="9" spans="1:5" s="112" customFormat="1" ht="10.199999999999999" hidden="1">
      <c r="A9" s="58" t="s">
        <v>446</v>
      </c>
      <c r="B9" s="370">
        <v>0</v>
      </c>
      <c r="C9" s="370">
        <v>0</v>
      </c>
    </row>
    <row r="10" spans="1:5" s="112" customFormat="1" ht="10.199999999999999" hidden="1">
      <c r="A10" s="58" t="s">
        <v>447</v>
      </c>
      <c r="B10" s="370">
        <v>0</v>
      </c>
      <c r="C10" s="370">
        <v>0</v>
      </c>
    </row>
    <row r="11" spans="1:5" s="112" customFormat="1" ht="10.199999999999999">
      <c r="A11" s="115" t="s">
        <v>216</v>
      </c>
      <c r="B11" s="368">
        <f>SUM(B5:B10)</f>
        <v>811858</v>
      </c>
      <c r="C11" s="368">
        <f>SUM(C5:C10)</f>
        <v>826114</v>
      </c>
    </row>
    <row r="12" spans="1:5" s="112" customFormat="1" ht="10.199999999999999">
      <c r="A12" s="61" t="s">
        <v>457</v>
      </c>
      <c r="B12" s="370">
        <v>494812</v>
      </c>
      <c r="C12" s="370">
        <v>217512</v>
      </c>
    </row>
    <row r="13" spans="1:5" s="112" customFormat="1" ht="10.199999999999999">
      <c r="A13" s="61" t="s">
        <v>458</v>
      </c>
      <c r="B13" s="370">
        <v>317046</v>
      </c>
      <c r="C13" s="370">
        <v>608602</v>
      </c>
    </row>
    <row r="14" spans="1:5" s="112" customFormat="1" ht="10.199999999999999">
      <c r="A14" s="111"/>
      <c r="B14" s="261">
        <f>B11-Pasywa!D14-Pasywa!D22</f>
        <v>0</v>
      </c>
      <c r="C14" s="261">
        <f>C11-Pasywa!E14-Pasywa!E22</f>
        <v>0</v>
      </c>
    </row>
    <row r="15" spans="1:5" s="112" customFormat="1" ht="10.199999999999999">
      <c r="B15" s="259"/>
      <c r="C15" s="262"/>
      <c r="E15" s="282"/>
    </row>
    <row r="16" spans="1:5" s="112" customFormat="1" ht="10.199999999999999">
      <c r="A16" s="10" t="s">
        <v>764</v>
      </c>
      <c r="B16" s="259"/>
      <c r="C16" s="262"/>
      <c r="E16" s="282"/>
    </row>
    <row r="17" spans="1:6" s="112" customFormat="1" ht="10.199999999999999">
      <c r="A17" s="10"/>
      <c r="B17" s="259"/>
      <c r="C17" s="262"/>
      <c r="E17" s="282"/>
    </row>
    <row r="18" spans="1:6" s="112" customFormat="1" ht="20.399999999999999">
      <c r="A18" s="362"/>
      <c r="B18" s="95" t="s">
        <v>518</v>
      </c>
      <c r="C18" s="186"/>
      <c r="D18" s="186"/>
      <c r="E18" s="186"/>
      <c r="F18" s="186"/>
    </row>
    <row r="19" spans="1:6" s="112" customFormat="1" ht="10.199999999999999">
      <c r="A19" s="346" t="s">
        <v>972</v>
      </c>
      <c r="B19" s="606">
        <f>B52</f>
        <v>826114</v>
      </c>
      <c r="C19" s="186"/>
      <c r="D19" s="186"/>
      <c r="E19" s="186"/>
      <c r="F19" s="186"/>
    </row>
    <row r="20" spans="1:6" s="112" customFormat="1" ht="10.199999999999999">
      <c r="A20" s="607" t="s">
        <v>718</v>
      </c>
      <c r="B20" s="606">
        <f>B21+B22</f>
        <v>720818</v>
      </c>
      <c r="C20" s="186"/>
      <c r="D20" s="186"/>
      <c r="E20" s="186"/>
      <c r="F20" s="186"/>
    </row>
    <row r="21" spans="1:6" s="112" customFormat="1" ht="10.199999999999999">
      <c r="A21" s="608" t="s">
        <v>719</v>
      </c>
      <c r="B21" s="609">
        <v>0</v>
      </c>
      <c r="C21" s="186"/>
      <c r="D21" s="186"/>
      <c r="E21" s="186"/>
      <c r="F21" s="186"/>
    </row>
    <row r="22" spans="1:6" s="112" customFormat="1" ht="10.199999999999999">
      <c r="A22" s="608" t="s">
        <v>720</v>
      </c>
      <c r="B22" s="609">
        <v>720818</v>
      </c>
      <c r="C22" s="186"/>
      <c r="D22" s="186"/>
      <c r="E22" s="186"/>
      <c r="F22" s="186"/>
    </row>
    <row r="23" spans="1:6" s="112" customFormat="1" ht="10.199999999999999">
      <c r="A23" s="151" t="s">
        <v>721</v>
      </c>
      <c r="B23" s="606">
        <v>-161399</v>
      </c>
      <c r="C23" s="186"/>
      <c r="D23" s="186"/>
      <c r="E23" s="186"/>
      <c r="F23" s="186"/>
    </row>
    <row r="24" spans="1:6" s="112" customFormat="1" ht="10.199999999999999">
      <c r="A24" s="151" t="s">
        <v>722</v>
      </c>
      <c r="B24" s="606">
        <v>23889</v>
      </c>
      <c r="C24" s="186"/>
      <c r="D24" s="186"/>
      <c r="E24" s="186"/>
      <c r="F24" s="186"/>
    </row>
    <row r="25" spans="1:6" s="112" customFormat="1" ht="10.199999999999999">
      <c r="A25" s="151" t="s">
        <v>723</v>
      </c>
      <c r="B25" s="606">
        <f>B26+B27+B28+B29</f>
        <v>-597564</v>
      </c>
      <c r="C25" s="186"/>
      <c r="D25" s="186"/>
      <c r="E25" s="186"/>
      <c r="F25" s="186"/>
    </row>
    <row r="26" spans="1:6" s="112" customFormat="1" ht="10.199999999999999">
      <c r="A26" s="608" t="s">
        <v>724</v>
      </c>
      <c r="B26" s="611">
        <v>-573675</v>
      </c>
      <c r="C26" s="186"/>
      <c r="D26" s="186"/>
      <c r="E26" s="186"/>
      <c r="F26" s="186"/>
    </row>
    <row r="27" spans="1:6" s="112" customFormat="1" ht="10.199999999999999">
      <c r="A27" s="608" t="s">
        <v>725</v>
      </c>
      <c r="B27" s="611">
        <v>-23889</v>
      </c>
      <c r="C27" s="489"/>
      <c r="D27" s="186"/>
      <c r="E27" s="186"/>
      <c r="F27" s="186"/>
    </row>
    <row r="28" spans="1:6" s="112" customFormat="1" ht="10.199999999999999">
      <c r="A28" s="608" t="s">
        <v>919</v>
      </c>
      <c r="B28" s="609">
        <v>0</v>
      </c>
      <c r="C28" s="186"/>
      <c r="D28" s="186"/>
      <c r="E28" s="186"/>
      <c r="F28" s="186"/>
    </row>
    <row r="29" spans="1:6" s="112" customFormat="1" ht="10.199999999999999">
      <c r="A29" s="608" t="s">
        <v>920</v>
      </c>
      <c r="B29" s="609">
        <v>0</v>
      </c>
      <c r="C29" s="186"/>
      <c r="D29" s="186"/>
      <c r="E29" s="186"/>
      <c r="F29" s="186"/>
    </row>
    <row r="30" spans="1:6" s="112" customFormat="1" ht="10.199999999999999">
      <c r="A30" s="151" t="s">
        <v>726</v>
      </c>
      <c r="B30" s="606">
        <v>0</v>
      </c>
      <c r="C30" s="186"/>
      <c r="D30" s="186"/>
      <c r="E30" s="186"/>
      <c r="F30" s="186"/>
    </row>
    <row r="31" spans="1:6" s="112" customFormat="1" ht="10.199999999999999">
      <c r="A31" s="151" t="s">
        <v>727</v>
      </c>
      <c r="B31" s="606">
        <v>0</v>
      </c>
      <c r="C31" s="186"/>
      <c r="D31" s="186"/>
      <c r="E31" s="186"/>
      <c r="F31" s="186"/>
    </row>
    <row r="32" spans="1:6" s="112" customFormat="1" ht="10.199999999999999">
      <c r="A32" s="346" t="s">
        <v>973</v>
      </c>
      <c r="B32" s="606">
        <f>B19+B20+B23+B24+B25+B30+B31</f>
        <v>811858</v>
      </c>
      <c r="C32" s="186"/>
      <c r="D32" s="186"/>
      <c r="E32" s="186"/>
      <c r="F32" s="186"/>
    </row>
    <row r="33" spans="1:7" s="112" customFormat="1">
      <c r="A33"/>
      <c r="B33"/>
      <c r="C33" s="186"/>
      <c r="D33" s="186"/>
      <c r="E33" s="186"/>
      <c r="F33" s="186"/>
    </row>
    <row r="34" spans="1:7" s="112" customFormat="1">
      <c r="A34"/>
      <c r="B34"/>
      <c r="C34" s="186"/>
      <c r="D34" s="186"/>
      <c r="E34" s="186"/>
      <c r="F34" s="186"/>
    </row>
    <row r="35" spans="1:7" s="112" customFormat="1" ht="20.399999999999999">
      <c r="A35" s="362"/>
      <c r="B35" s="95" t="s">
        <v>518</v>
      </c>
      <c r="C35" s="186"/>
      <c r="D35" s="186"/>
      <c r="E35" s="186"/>
      <c r="F35" s="186"/>
    </row>
    <row r="36" spans="1:7" s="112" customFormat="1" ht="10.199999999999999">
      <c r="A36" s="46" t="s">
        <v>893</v>
      </c>
      <c r="B36" s="456">
        <v>1929919</v>
      </c>
      <c r="C36" s="186"/>
      <c r="D36" s="186"/>
      <c r="E36" s="186"/>
      <c r="F36" s="186"/>
    </row>
    <row r="37" spans="1:7" s="112" customFormat="1" ht="10.199999999999999" hidden="1">
      <c r="A37" s="422" t="s">
        <v>654</v>
      </c>
      <c r="B37" s="456"/>
      <c r="C37" s="186"/>
      <c r="D37" s="186"/>
      <c r="E37" s="186"/>
      <c r="F37" s="186"/>
    </row>
    <row r="38" spans="1:7" s="112" customFormat="1" ht="10.199999999999999" hidden="1">
      <c r="A38" s="422" t="s">
        <v>825</v>
      </c>
      <c r="B38" s="456">
        <f>B36+B37</f>
        <v>1929919</v>
      </c>
      <c r="C38" s="186"/>
      <c r="D38" s="186"/>
      <c r="E38" s="186"/>
      <c r="F38" s="186"/>
    </row>
    <row r="39" spans="1:7" s="112" customFormat="1" ht="10.199999999999999">
      <c r="A39" s="422" t="s">
        <v>718</v>
      </c>
      <c r="B39" s="456">
        <f>B40+B42</f>
        <v>183174</v>
      </c>
      <c r="C39" s="186"/>
      <c r="D39" s="186"/>
      <c r="E39" s="186"/>
      <c r="F39" s="186"/>
    </row>
    <row r="40" spans="1:7" s="112" customFormat="1" ht="10.199999999999999">
      <c r="A40" s="457" t="s">
        <v>719</v>
      </c>
      <c r="B40" s="348">
        <v>0</v>
      </c>
      <c r="C40" s="186"/>
      <c r="D40" s="186"/>
      <c r="E40" s="186"/>
      <c r="F40" s="186"/>
    </row>
    <row r="41" spans="1:7" s="112" customFormat="1" ht="9.15" hidden="1" customHeight="1">
      <c r="A41" s="457" t="s">
        <v>728</v>
      </c>
      <c r="B41" s="348">
        <v>0</v>
      </c>
      <c r="C41" s="186"/>
      <c r="D41" s="186"/>
      <c r="E41" s="186"/>
      <c r="F41" s="186"/>
    </row>
    <row r="42" spans="1:7" s="112" customFormat="1" ht="10.199999999999999">
      <c r="A42" s="457" t="s">
        <v>720</v>
      </c>
      <c r="B42" s="348">
        <v>183174</v>
      </c>
      <c r="C42" s="186"/>
      <c r="D42" s="186"/>
      <c r="E42" s="186"/>
      <c r="F42" s="186"/>
    </row>
    <row r="43" spans="1:7" s="10" customFormat="1" ht="10.199999999999999">
      <c r="A43" s="44" t="s">
        <v>721</v>
      </c>
      <c r="B43" s="456">
        <v>-72061</v>
      </c>
      <c r="C43" s="186"/>
      <c r="D43" s="186"/>
      <c r="E43" s="186"/>
      <c r="F43" s="186"/>
      <c r="G43" s="112"/>
    </row>
    <row r="44" spans="1:7" s="112" customFormat="1" ht="10.199999999999999">
      <c r="A44" s="44" t="s">
        <v>722</v>
      </c>
      <c r="B44" s="456">
        <v>23335</v>
      </c>
      <c r="C44" s="186"/>
      <c r="D44" s="186"/>
      <c r="E44" s="186"/>
      <c r="F44" s="186"/>
    </row>
    <row r="45" spans="1:7" s="112" customFormat="1" ht="10.199999999999999">
      <c r="A45" s="44" t="s">
        <v>723</v>
      </c>
      <c r="B45" s="456">
        <f>B46+B47+B48+B49</f>
        <v>-1238253</v>
      </c>
      <c r="C45" s="186"/>
      <c r="D45" s="186"/>
      <c r="E45" s="186"/>
      <c r="F45" s="186"/>
    </row>
    <row r="46" spans="1:7" s="112" customFormat="1" ht="10.199999999999999">
      <c r="A46" s="457" t="s">
        <v>724</v>
      </c>
      <c r="B46" s="455">
        <v>-897580</v>
      </c>
      <c r="C46" s="186"/>
      <c r="D46" s="186"/>
      <c r="E46" s="186"/>
      <c r="F46" s="186"/>
    </row>
    <row r="47" spans="1:7" s="112" customFormat="1" ht="10.199999999999999">
      <c r="A47" s="457" t="s">
        <v>725</v>
      </c>
      <c r="B47" s="455">
        <v>-23335</v>
      </c>
      <c r="C47" s="186"/>
      <c r="D47" s="186"/>
      <c r="E47" s="186"/>
      <c r="F47" s="186"/>
    </row>
    <row r="48" spans="1:7" s="112" customFormat="1" ht="10.199999999999999">
      <c r="A48" s="608" t="s">
        <v>919</v>
      </c>
      <c r="B48" s="455">
        <v>-141717</v>
      </c>
      <c r="C48" s="186"/>
      <c r="D48" s="186"/>
      <c r="E48" s="186"/>
      <c r="F48" s="186"/>
    </row>
    <row r="49" spans="1:7" s="10" customFormat="1" ht="10.199999999999999">
      <c r="A49" s="608" t="s">
        <v>920</v>
      </c>
      <c r="B49" s="348">
        <v>-175621</v>
      </c>
      <c r="C49" s="186"/>
      <c r="D49" s="186"/>
      <c r="E49" s="186"/>
      <c r="F49" s="186"/>
      <c r="G49" s="112"/>
    </row>
    <row r="50" spans="1:7" s="112" customFormat="1" ht="10.199999999999999">
      <c r="A50" s="44" t="s">
        <v>726</v>
      </c>
      <c r="B50" s="456">
        <v>0</v>
      </c>
      <c r="C50" s="186"/>
      <c r="D50" s="186"/>
      <c r="E50" s="186"/>
      <c r="F50" s="186"/>
    </row>
    <row r="51" spans="1:7" s="112" customFormat="1" ht="10.199999999999999">
      <c r="A51" s="44" t="s">
        <v>727</v>
      </c>
      <c r="B51" s="456">
        <v>0</v>
      </c>
      <c r="C51" s="186"/>
      <c r="D51" s="186"/>
      <c r="E51" s="186"/>
      <c r="F51" s="186"/>
    </row>
    <row r="52" spans="1:7" s="112" customFormat="1" ht="10.199999999999999">
      <c r="A52" s="46" t="s">
        <v>894</v>
      </c>
      <c r="B52" s="456">
        <f>B38+B39+B43+B44+B45+B50+B51</f>
        <v>826114</v>
      </c>
      <c r="C52" s="186"/>
      <c r="D52" s="186"/>
      <c r="E52" s="186"/>
      <c r="F52" s="186"/>
    </row>
    <row r="53" spans="1:7" s="112" customFormat="1" ht="10.199999999999999">
      <c r="A53" s="186"/>
      <c r="B53" s="186"/>
      <c r="C53" s="186"/>
      <c r="D53" s="186"/>
      <c r="E53" s="186"/>
      <c r="F53" s="186"/>
    </row>
    <row r="54" spans="1:7" s="112" customFormat="1" ht="10.199999999999999">
      <c r="A54" s="186"/>
      <c r="B54" s="186"/>
      <c r="C54" s="186"/>
      <c r="D54" s="186"/>
      <c r="E54" s="186"/>
      <c r="F54" s="186"/>
    </row>
    <row r="55" spans="1:7" s="112" customFormat="1" ht="10.199999999999999">
      <c r="A55" s="186"/>
      <c r="B55" s="186"/>
      <c r="C55" s="186"/>
      <c r="D55" s="186"/>
      <c r="E55" s="186"/>
      <c r="F55" s="186"/>
    </row>
    <row r="56" spans="1:7" s="112" customFormat="1" ht="10.199999999999999">
      <c r="A56" s="186"/>
      <c r="B56" s="186"/>
      <c r="C56" s="186"/>
      <c r="D56" s="186"/>
      <c r="E56" s="186"/>
      <c r="F56" s="186"/>
    </row>
    <row r="57" spans="1:7" s="112" customFormat="1" ht="10.199999999999999">
      <c r="A57" s="186"/>
      <c r="B57" s="186"/>
      <c r="C57" s="186"/>
      <c r="D57" s="186"/>
      <c r="E57" s="186"/>
      <c r="F57" s="186"/>
    </row>
    <row r="58" spans="1:7" s="112" customFormat="1" ht="10.199999999999999">
      <c r="A58" s="186"/>
      <c r="B58" s="186"/>
      <c r="C58" s="186"/>
      <c r="D58" s="186"/>
      <c r="E58" s="186"/>
      <c r="F58" s="186"/>
    </row>
    <row r="59" spans="1:7" s="112" customFormat="1" ht="10.199999999999999">
      <c r="A59" s="186"/>
      <c r="B59" s="186"/>
      <c r="C59" s="186"/>
      <c r="D59" s="186"/>
      <c r="E59" s="186"/>
      <c r="F59" s="186"/>
    </row>
    <row r="60" spans="1:7" s="112" customFormat="1" ht="10.199999999999999">
      <c r="A60" s="186"/>
      <c r="B60" s="186"/>
      <c r="C60" s="186"/>
      <c r="D60" s="186"/>
      <c r="E60" s="186"/>
      <c r="F60" s="186"/>
    </row>
    <row r="61" spans="1:7" s="112" customFormat="1" ht="10.199999999999999">
      <c r="A61" s="186"/>
      <c r="B61" s="186"/>
      <c r="C61" s="186"/>
      <c r="D61" s="186"/>
      <c r="E61" s="186"/>
      <c r="F61" s="186"/>
    </row>
    <row r="62" spans="1:7" s="112" customFormat="1" ht="10.199999999999999">
      <c r="A62" s="186"/>
      <c r="B62" s="186"/>
      <c r="C62" s="186"/>
      <c r="D62" s="186"/>
      <c r="E62" s="186"/>
      <c r="F62" s="186"/>
    </row>
    <row r="63" spans="1:7" s="112" customFormat="1" ht="10.199999999999999" customHeight="1">
      <c r="A63" s="186"/>
      <c r="B63" s="186"/>
      <c r="C63" s="186"/>
      <c r="D63" s="186"/>
      <c r="E63" s="186"/>
      <c r="F63" s="186"/>
    </row>
    <row r="64" spans="1:7" s="112" customFormat="1" ht="10.199999999999999">
      <c r="A64" s="186"/>
      <c r="B64" s="186"/>
      <c r="C64" s="186"/>
      <c r="D64" s="186"/>
      <c r="E64" s="186"/>
      <c r="F64" s="186"/>
    </row>
    <row r="65" spans="1:6" s="112" customFormat="1" ht="10.199999999999999">
      <c r="A65" s="186"/>
      <c r="B65" s="186"/>
      <c r="C65" s="186"/>
      <c r="D65" s="186"/>
      <c r="E65" s="186"/>
      <c r="F65" s="186"/>
    </row>
    <row r="66" spans="1:6" s="112" customFormat="1" ht="10.199999999999999">
      <c r="A66" s="186"/>
      <c r="B66" s="186"/>
      <c r="C66" s="186"/>
      <c r="D66" s="186"/>
      <c r="E66" s="186"/>
      <c r="F66" s="186"/>
    </row>
    <row r="67" spans="1:6" s="112" customFormat="1" ht="10.199999999999999">
      <c r="A67" s="186"/>
      <c r="B67" s="186"/>
      <c r="C67" s="186"/>
      <c r="D67" s="186"/>
      <c r="E67" s="186"/>
      <c r="F67" s="186"/>
    </row>
    <row r="68" spans="1:6" s="112" customFormat="1" ht="10.199999999999999">
      <c r="A68" s="186"/>
      <c r="B68" s="186"/>
      <c r="C68" s="186"/>
      <c r="D68" s="186"/>
      <c r="E68" s="186"/>
      <c r="F68" s="186"/>
    </row>
    <row r="69" spans="1:6" s="112" customFormat="1" ht="10.199999999999999">
      <c r="A69" s="186"/>
      <c r="B69" s="186"/>
      <c r="C69" s="186"/>
      <c r="D69" s="186"/>
      <c r="E69" s="186"/>
      <c r="F69" s="186"/>
    </row>
    <row r="70" spans="1:6" s="112" customFormat="1" ht="10.199999999999999">
      <c r="A70" s="186"/>
      <c r="B70" s="186"/>
      <c r="C70" s="186"/>
      <c r="D70" s="186"/>
      <c r="E70" s="186"/>
      <c r="F70" s="186"/>
    </row>
    <row r="71" spans="1:6" s="112" customFormat="1" ht="10.199999999999999">
      <c r="A71" s="186"/>
      <c r="B71" s="186"/>
      <c r="C71" s="186"/>
      <c r="D71" s="186"/>
      <c r="E71" s="186"/>
      <c r="F71" s="186"/>
    </row>
    <row r="72" spans="1:6" s="112" customFormat="1" ht="10.199999999999999">
      <c r="A72" s="186"/>
      <c r="B72" s="186"/>
      <c r="C72" s="186"/>
      <c r="D72" s="186"/>
      <c r="E72" s="186"/>
      <c r="F72" s="186"/>
    </row>
    <row r="73" spans="1:6" s="112" customFormat="1" ht="10.199999999999999">
      <c r="A73" s="186"/>
      <c r="B73" s="186"/>
      <c r="C73" s="186"/>
      <c r="D73" s="186"/>
      <c r="E73" s="186"/>
      <c r="F73" s="186"/>
    </row>
    <row r="74" spans="1:6" s="112" customFormat="1" ht="10.199999999999999">
      <c r="A74" s="186"/>
      <c r="B74" s="186"/>
      <c r="C74" s="186"/>
      <c r="D74" s="186"/>
      <c r="E74" s="186"/>
      <c r="F74" s="186"/>
    </row>
    <row r="75" spans="1:6" s="112" customFormat="1" ht="10.199999999999999">
      <c r="A75" s="186"/>
      <c r="B75" s="186"/>
      <c r="C75" s="186"/>
      <c r="D75" s="186"/>
      <c r="E75" s="186"/>
      <c r="F75" s="186"/>
    </row>
    <row r="76" spans="1:6" s="112" customFormat="1" ht="10.199999999999999">
      <c r="A76" s="186"/>
      <c r="B76" s="186"/>
      <c r="C76" s="186"/>
      <c r="D76" s="186"/>
      <c r="E76" s="186"/>
      <c r="F76" s="186"/>
    </row>
    <row r="77" spans="1:6" s="112" customFormat="1" ht="10.199999999999999">
      <c r="A77" s="186"/>
      <c r="B77" s="186"/>
      <c r="C77" s="186"/>
      <c r="D77" s="186"/>
      <c r="E77" s="186"/>
      <c r="F77" s="186"/>
    </row>
    <row r="78" spans="1:6" s="112" customFormat="1" ht="10.199999999999999">
      <c r="A78" s="186"/>
      <c r="B78" s="186"/>
      <c r="C78" s="186"/>
      <c r="D78" s="186"/>
      <c r="E78" s="186"/>
      <c r="F78" s="186"/>
    </row>
    <row r="79" spans="1:6" s="112" customFormat="1" ht="10.199999999999999">
      <c r="A79" s="186"/>
      <c r="B79" s="186"/>
      <c r="C79" s="186"/>
      <c r="D79" s="186"/>
      <c r="E79" s="186"/>
      <c r="F79" s="186"/>
    </row>
    <row r="80" spans="1:6" s="112" customFormat="1" ht="10.199999999999999">
      <c r="A80" s="186"/>
      <c r="B80" s="186"/>
      <c r="C80" s="186"/>
      <c r="D80" s="186"/>
      <c r="E80" s="186"/>
      <c r="F80" s="186"/>
    </row>
    <row r="81" spans="1:6" s="112" customFormat="1" ht="10.199999999999999">
      <c r="A81" s="186"/>
      <c r="B81" s="186"/>
      <c r="C81" s="186"/>
      <c r="D81" s="186"/>
      <c r="E81" s="186"/>
      <c r="F81" s="186"/>
    </row>
    <row r="82" spans="1:6" s="112" customFormat="1" ht="10.199999999999999">
      <c r="A82" s="186"/>
      <c r="B82" s="186"/>
      <c r="C82" s="186"/>
      <c r="D82" s="186"/>
      <c r="E82" s="186"/>
      <c r="F82" s="186"/>
    </row>
    <row r="83" spans="1:6" s="112" customFormat="1" ht="10.199999999999999">
      <c r="A83" s="186"/>
      <c r="B83" s="186"/>
      <c r="C83" s="186"/>
      <c r="D83" s="186"/>
      <c r="E83" s="186"/>
      <c r="F83" s="186"/>
    </row>
    <row r="84" spans="1:6" s="112" customFormat="1" ht="10.199999999999999">
      <c r="A84" s="186"/>
      <c r="B84" s="186"/>
      <c r="C84" s="186"/>
      <c r="D84" s="186"/>
      <c r="E84" s="186"/>
      <c r="F84" s="186"/>
    </row>
    <row r="85" spans="1:6" s="112" customFormat="1" ht="10.199999999999999">
      <c r="A85" s="186"/>
      <c r="B85" s="186"/>
      <c r="C85" s="186"/>
      <c r="D85" s="186"/>
      <c r="E85" s="186"/>
      <c r="F85" s="186"/>
    </row>
    <row r="86" spans="1:6" s="112" customFormat="1" ht="10.199999999999999">
      <c r="A86" s="186"/>
      <c r="B86" s="186"/>
      <c r="C86" s="186"/>
      <c r="D86" s="186"/>
      <c r="E86" s="186"/>
      <c r="F86" s="186"/>
    </row>
    <row r="87" spans="1:6" s="112" customFormat="1" ht="10.199999999999999">
      <c r="A87" s="186"/>
      <c r="B87" s="186"/>
      <c r="C87" s="186"/>
      <c r="D87" s="186"/>
      <c r="E87" s="186"/>
      <c r="F87" s="186"/>
    </row>
    <row r="88" spans="1:6" s="112" customFormat="1" ht="10.199999999999999">
      <c r="A88" s="186"/>
      <c r="B88" s="186"/>
      <c r="C88" s="186"/>
      <c r="D88" s="186"/>
      <c r="E88" s="186"/>
      <c r="F88" s="186"/>
    </row>
    <row r="89" spans="1:6" s="112" customFormat="1" ht="10.199999999999999">
      <c r="A89" s="186"/>
      <c r="B89" s="186"/>
      <c r="C89" s="186"/>
      <c r="D89" s="186"/>
      <c r="E89" s="186"/>
      <c r="F89" s="186"/>
    </row>
    <row r="90" spans="1:6" s="112" customFormat="1" ht="10.199999999999999">
      <c r="A90" s="186"/>
      <c r="B90" s="186"/>
      <c r="C90" s="186"/>
      <c r="D90" s="186"/>
      <c r="E90" s="186"/>
      <c r="F90" s="186"/>
    </row>
    <row r="91" spans="1:6" s="112" customFormat="1" ht="10.199999999999999">
      <c r="A91" s="186"/>
      <c r="B91" s="186"/>
      <c r="C91" s="186"/>
      <c r="D91" s="186"/>
      <c r="E91" s="186"/>
      <c r="F91" s="186"/>
    </row>
    <row r="92" spans="1:6" s="112" customFormat="1" ht="10.199999999999999">
      <c r="A92" s="186"/>
      <c r="B92" s="186"/>
      <c r="C92" s="186"/>
      <c r="D92" s="186"/>
      <c r="E92" s="186"/>
      <c r="F92" s="186"/>
    </row>
    <row r="93" spans="1:6" s="112" customFormat="1" ht="10.199999999999999">
      <c r="A93" s="186"/>
      <c r="B93" s="186"/>
      <c r="C93" s="186"/>
      <c r="D93" s="186"/>
      <c r="E93" s="186"/>
      <c r="F93" s="186"/>
    </row>
    <row r="94" spans="1:6" s="112" customFormat="1" ht="10.199999999999999">
      <c r="A94" s="186"/>
      <c r="B94" s="186"/>
      <c r="C94" s="186"/>
      <c r="D94" s="186"/>
      <c r="E94" s="186"/>
      <c r="F94" s="186"/>
    </row>
    <row r="95" spans="1:6" s="112" customFormat="1" ht="10.199999999999999">
      <c r="A95" s="186"/>
      <c r="B95" s="186"/>
      <c r="C95" s="186"/>
      <c r="D95" s="186"/>
      <c r="E95" s="186"/>
      <c r="F95" s="186"/>
    </row>
    <row r="96" spans="1:6" s="112" customFormat="1" ht="10.199999999999999">
      <c r="A96" s="186"/>
      <c r="B96" s="186"/>
      <c r="C96" s="186"/>
      <c r="D96" s="186"/>
      <c r="E96" s="186"/>
      <c r="F96" s="186"/>
    </row>
    <row r="97" spans="1:6" s="112" customFormat="1" ht="10.199999999999999">
      <c r="A97" s="186"/>
      <c r="B97" s="186"/>
      <c r="C97" s="186"/>
      <c r="D97" s="186"/>
      <c r="E97" s="186"/>
      <c r="F97" s="186"/>
    </row>
    <row r="98" spans="1:6" s="112" customFormat="1" ht="10.199999999999999">
      <c r="A98" s="186"/>
      <c r="B98" s="186"/>
      <c r="C98" s="186"/>
      <c r="D98" s="186"/>
      <c r="E98" s="186"/>
      <c r="F98" s="186"/>
    </row>
    <row r="99" spans="1:6" s="112" customFormat="1" ht="10.199999999999999">
      <c r="A99" s="186"/>
      <c r="B99" s="186"/>
      <c r="C99" s="186"/>
      <c r="D99" s="186"/>
      <c r="E99" s="186"/>
      <c r="F99" s="186"/>
    </row>
    <row r="100" spans="1:6" s="112" customFormat="1" ht="10.199999999999999">
      <c r="A100" s="186"/>
      <c r="B100" s="186"/>
      <c r="C100" s="186"/>
      <c r="D100" s="186"/>
      <c r="E100" s="186"/>
      <c r="F100" s="186"/>
    </row>
    <row r="101" spans="1:6" s="112" customFormat="1" ht="10.199999999999999">
      <c r="A101" s="186"/>
      <c r="B101" s="186"/>
      <c r="C101" s="186"/>
      <c r="D101" s="186"/>
      <c r="E101" s="186"/>
      <c r="F101" s="186"/>
    </row>
    <row r="102" spans="1:6" s="112" customFormat="1" ht="10.199999999999999">
      <c r="A102" s="186"/>
      <c r="B102" s="186"/>
      <c r="C102" s="186"/>
      <c r="D102" s="186"/>
      <c r="E102" s="186"/>
      <c r="F102" s="186"/>
    </row>
    <row r="103" spans="1:6" s="112" customFormat="1" ht="10.199999999999999">
      <c r="A103" s="186"/>
      <c r="B103" s="186"/>
      <c r="C103" s="186"/>
      <c r="D103" s="186"/>
      <c r="E103" s="186"/>
      <c r="F103" s="186"/>
    </row>
    <row r="104" spans="1:6" s="112" customFormat="1" ht="10.199999999999999">
      <c r="A104" s="186"/>
      <c r="B104" s="186"/>
      <c r="C104" s="186"/>
      <c r="D104" s="186"/>
      <c r="E104" s="186"/>
      <c r="F104" s="186"/>
    </row>
    <row r="105" spans="1:6" s="112" customFormat="1" ht="10.199999999999999">
      <c r="A105" s="186"/>
      <c r="B105" s="186"/>
      <c r="C105" s="186"/>
      <c r="D105" s="186"/>
      <c r="E105" s="186"/>
      <c r="F105" s="186"/>
    </row>
    <row r="106" spans="1:6" s="112" customFormat="1" ht="10.199999999999999">
      <c r="A106" s="186"/>
      <c r="B106" s="186"/>
      <c r="C106" s="186"/>
      <c r="D106" s="186"/>
      <c r="E106" s="186"/>
      <c r="F106" s="186"/>
    </row>
    <row r="107" spans="1:6" s="112" customFormat="1" ht="10.199999999999999">
      <c r="A107" s="186"/>
      <c r="B107" s="186"/>
      <c r="C107" s="186"/>
      <c r="D107" s="186"/>
      <c r="E107" s="186"/>
      <c r="F107" s="186"/>
    </row>
    <row r="108" spans="1:6" s="112" customFormat="1" ht="10.199999999999999">
      <c r="A108" s="186"/>
      <c r="B108" s="186"/>
      <c r="C108" s="186"/>
      <c r="D108" s="186"/>
      <c r="E108" s="186"/>
      <c r="F108" s="186"/>
    </row>
    <row r="109" spans="1:6" s="112" customFormat="1" ht="10.199999999999999">
      <c r="A109" s="186"/>
      <c r="D109" s="367"/>
      <c r="E109" s="186"/>
    </row>
    <row r="110" spans="1:6" s="112" customFormat="1" ht="10.199999999999999">
      <c r="A110" s="186"/>
      <c r="D110" s="259"/>
      <c r="E110" s="262"/>
    </row>
    <row r="111" spans="1:6" s="112" customFormat="1" ht="10.199999999999999"/>
  </sheetData>
  <phoneticPr fontId="60" type="noConversion"/>
  <pageMargins left="0.7" right="0.7" top="0.75" bottom="0.75" header="0.3" footer="0.3"/>
  <pageSetup paperSize="9" scale="64" orientation="portrait" r:id="rId1"/>
  <headerFooter alignWithMargins="0"/>
  <colBreaks count="1" manualBreakCount="1">
    <brk id="6" min="1" max="143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8"/>
  <dimension ref="A1:I36"/>
  <sheetViews>
    <sheetView showGridLines="0" view="pageBreakPreview" zoomScaleNormal="100" zoomScaleSheetLayoutView="100" workbookViewId="0">
      <selection activeCell="H18" sqref="H18"/>
    </sheetView>
  </sheetViews>
  <sheetFormatPr defaultColWidth="9.33203125" defaultRowHeight="13.2"/>
  <cols>
    <col min="1" max="1" width="39" customWidth="1"/>
    <col min="2" max="2" width="15.33203125" customWidth="1"/>
    <col min="3" max="3" width="15" customWidth="1"/>
    <col min="4" max="4" width="14.44140625" customWidth="1"/>
    <col min="5" max="5" width="11" customWidth="1"/>
    <col min="6" max="6" width="10.5546875" customWidth="1"/>
    <col min="7" max="7" width="11.44140625" customWidth="1"/>
    <col min="8" max="8" width="10.44140625" customWidth="1"/>
  </cols>
  <sheetData>
    <row r="1" spans="1:3">
      <c r="A1" s="36"/>
    </row>
    <row r="2" spans="1:3" s="41" customFormat="1">
      <c r="A2" s="324" t="s">
        <v>1016</v>
      </c>
    </row>
    <row r="3" spans="1:3" s="41" customFormat="1" ht="10.199999999999999">
      <c r="A3" s="2"/>
    </row>
    <row r="4" spans="1:3" s="41" customFormat="1" ht="10.199999999999999">
      <c r="A4" s="47" t="s">
        <v>290</v>
      </c>
    </row>
    <row r="5" spans="1:3" s="41" customFormat="1" ht="10.199999999999999">
      <c r="A5" s="47"/>
    </row>
    <row r="6" spans="1:3" s="41" customFormat="1" ht="10.199999999999999">
      <c r="A6" s="82" t="s">
        <v>269</v>
      </c>
      <c r="B6" s="358">
        <f>Pasywa!D2</f>
        <v>45657</v>
      </c>
      <c r="C6" s="358">
        <v>45291</v>
      </c>
    </row>
    <row r="7" spans="1:3" s="41" customFormat="1" ht="11.4" customHeight="1">
      <c r="A7" s="555" t="s">
        <v>290</v>
      </c>
      <c r="B7" s="556">
        <f>SUM(B8:B9)</f>
        <v>8120183</v>
      </c>
      <c r="C7" s="556">
        <f>SUM(C8:C9)</f>
        <v>9584274</v>
      </c>
    </row>
    <row r="8" spans="1:3" s="41" customFormat="1" ht="12.75" customHeight="1">
      <c r="A8" s="85" t="s">
        <v>420</v>
      </c>
      <c r="B8" s="181">
        <v>0</v>
      </c>
      <c r="C8" s="181">
        <v>0</v>
      </c>
    </row>
    <row r="9" spans="1:3" s="41" customFormat="1" ht="12.75" customHeight="1">
      <c r="A9" s="85" t="s">
        <v>421</v>
      </c>
      <c r="B9" s="181">
        <v>8120183</v>
      </c>
      <c r="C9" s="181">
        <v>9584274</v>
      </c>
    </row>
    <row r="10" spans="1:3" s="41" customFormat="1" ht="10.199999999999999">
      <c r="A10" s="140"/>
      <c r="B10" s="256">
        <f>B7-Pasywa!D23</f>
        <v>0</v>
      </c>
      <c r="C10" s="256">
        <f>C7-Pasywa!E23</f>
        <v>0</v>
      </c>
    </row>
    <row r="11" spans="1:3" s="41" customFormat="1" ht="10.199999999999999">
      <c r="A11" s="141"/>
      <c r="B11" s="397"/>
      <c r="C11" s="397"/>
    </row>
    <row r="13" spans="1:3" s="41" customFormat="1">
      <c r="A13" s="324" t="s">
        <v>1017</v>
      </c>
    </row>
    <row r="14" spans="1:3" s="41" customFormat="1" ht="10.199999999999999">
      <c r="A14" s="2"/>
    </row>
    <row r="15" spans="1:3" s="41" customFormat="1" ht="10.199999999999999">
      <c r="A15" s="140" t="s">
        <v>383</v>
      </c>
      <c r="B15" s="397"/>
      <c r="C15" s="397"/>
    </row>
    <row r="16" spans="1:3" s="41" customFormat="1" ht="10.199999999999999">
      <c r="A16" s="138"/>
      <c r="B16" s="139"/>
      <c r="C16" s="139"/>
    </row>
    <row r="17" spans="1:3" s="41" customFormat="1" ht="10.199999999999999">
      <c r="A17" s="82" t="s">
        <v>269</v>
      </c>
      <c r="B17" s="358">
        <f>B6</f>
        <v>45657</v>
      </c>
      <c r="C17" s="358">
        <f>C6</f>
        <v>45291</v>
      </c>
    </row>
    <row r="18" spans="1:3" s="41" customFormat="1" ht="35.25" customHeight="1">
      <c r="A18" s="61" t="s">
        <v>169</v>
      </c>
      <c r="B18" s="559">
        <f>SUM(B19:B26)</f>
        <v>1465884</v>
      </c>
      <c r="C18" s="559">
        <f>SUM(C19:C26)</f>
        <v>1612563</v>
      </c>
    </row>
    <row r="19" spans="1:3" s="41" customFormat="1" ht="13.2" customHeight="1">
      <c r="A19" s="558" t="s">
        <v>422</v>
      </c>
      <c r="B19" s="181">
        <v>498301</v>
      </c>
      <c r="C19" s="181">
        <v>461867</v>
      </c>
    </row>
    <row r="20" spans="1:3" s="41" customFormat="1" ht="11.4" customHeight="1">
      <c r="A20" s="558" t="s">
        <v>423</v>
      </c>
      <c r="B20" s="181">
        <v>15058</v>
      </c>
      <c r="C20" s="181">
        <v>6596</v>
      </c>
    </row>
    <row r="21" spans="1:3" s="41" customFormat="1" ht="12.75" customHeight="1">
      <c r="A21" s="558" t="s">
        <v>424</v>
      </c>
      <c r="B21" s="181">
        <v>227849</v>
      </c>
      <c r="C21" s="181">
        <v>231192</v>
      </c>
    </row>
    <row r="22" spans="1:3" s="41" customFormat="1" ht="12" customHeight="1">
      <c r="A22" s="558" t="s">
        <v>544</v>
      </c>
      <c r="B22" s="181">
        <v>9313</v>
      </c>
      <c r="C22" s="181">
        <v>10021</v>
      </c>
    </row>
    <row r="23" spans="1:3" s="41" customFormat="1" ht="12" customHeight="1">
      <c r="A23" s="558" t="s">
        <v>386</v>
      </c>
      <c r="B23" s="181">
        <v>712067</v>
      </c>
      <c r="C23" s="181">
        <v>899533</v>
      </c>
    </row>
    <row r="24" spans="1:3" s="41" customFormat="1" ht="10.199999999999999" hidden="1">
      <c r="A24" s="558" t="s">
        <v>388</v>
      </c>
      <c r="B24" s="181"/>
      <c r="C24" s="181"/>
    </row>
    <row r="25" spans="1:3" s="41" customFormat="1" ht="10.199999999999999" hidden="1">
      <c r="A25" s="558" t="s">
        <v>387</v>
      </c>
      <c r="B25" s="181"/>
      <c r="C25" s="181"/>
    </row>
    <row r="26" spans="1:3" s="41" customFormat="1" ht="13.2" customHeight="1">
      <c r="A26" s="558" t="s">
        <v>469</v>
      </c>
      <c r="B26" s="181">
        <v>3296</v>
      </c>
      <c r="C26" s="181">
        <v>3354</v>
      </c>
    </row>
    <row r="27" spans="1:3" s="41" customFormat="1" ht="14.4" customHeight="1">
      <c r="A27" s="61" t="s">
        <v>425</v>
      </c>
      <c r="B27" s="559">
        <f>B28+B32</f>
        <v>1062404</v>
      </c>
      <c r="C27" s="559">
        <f>SUM(C28:C32)</f>
        <v>1270607</v>
      </c>
    </row>
    <row r="28" spans="1:3" s="41" customFormat="1" ht="23.1" customHeight="1">
      <c r="A28" s="558" t="s">
        <v>426</v>
      </c>
      <c r="B28" s="181">
        <v>1042436</v>
      </c>
      <c r="C28" s="181">
        <v>1250610</v>
      </c>
    </row>
    <row r="29" spans="1:3" s="41" customFormat="1" ht="10.199999999999999" hidden="1">
      <c r="A29" s="558" t="s">
        <v>427</v>
      </c>
      <c r="B29" s="181"/>
      <c r="C29" s="181"/>
    </row>
    <row r="30" spans="1:3" s="41" customFormat="1" ht="23.4" hidden="1" customHeight="1">
      <c r="A30" s="558" t="s">
        <v>428</v>
      </c>
      <c r="B30" s="181"/>
      <c r="C30" s="181"/>
    </row>
    <row r="31" spans="1:3" s="41" customFormat="1" ht="1.95" hidden="1" customHeight="1">
      <c r="A31" s="558" t="s">
        <v>545</v>
      </c>
      <c r="B31" s="181"/>
      <c r="C31" s="181"/>
    </row>
    <row r="32" spans="1:3" s="41" customFormat="1" ht="12.75" customHeight="1">
      <c r="A32" s="558" t="s">
        <v>429</v>
      </c>
      <c r="B32" s="181">
        <v>19968</v>
      </c>
      <c r="C32" s="181">
        <v>19997</v>
      </c>
    </row>
    <row r="33" spans="1:9" s="41" customFormat="1" ht="10.199999999999999" hidden="1">
      <c r="A33" s="122" t="s">
        <v>389</v>
      </c>
      <c r="B33" s="559"/>
      <c r="C33" s="559"/>
    </row>
    <row r="34" spans="1:9" s="41" customFormat="1" ht="14.4" customHeight="1">
      <c r="A34" s="557" t="s">
        <v>183</v>
      </c>
      <c r="B34" s="102">
        <f>B18+B27</f>
        <v>2528288</v>
      </c>
      <c r="C34" s="102">
        <f>C18+C27+C33</f>
        <v>2883170</v>
      </c>
    </row>
    <row r="35" spans="1:9" s="41" customFormat="1" ht="10.199999999999999">
      <c r="B35" s="256">
        <f>B34-Pasywa!D25</f>
        <v>0</v>
      </c>
      <c r="C35" s="256">
        <f>C34-Pasywa!E25</f>
        <v>0</v>
      </c>
    </row>
    <row r="36" spans="1:9">
      <c r="E36" s="41"/>
      <c r="F36" s="41"/>
      <c r="G36" s="41"/>
      <c r="H36" s="41"/>
      <c r="I36" s="41"/>
    </row>
  </sheetData>
  <phoneticPr fontId="43" type="noConversion"/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showGridLines="0" zoomScaleNormal="100" zoomScaleSheetLayoutView="100" workbookViewId="0">
      <selection activeCell="J22" sqref="J22"/>
    </sheetView>
  </sheetViews>
  <sheetFormatPr defaultColWidth="9.33203125" defaultRowHeight="13.2"/>
  <cols>
    <col min="1" max="1" width="50.44140625" customWidth="1"/>
    <col min="2" max="5" width="16.5546875" customWidth="1"/>
    <col min="7" max="7" width="10" customWidth="1"/>
    <col min="8" max="8" width="10.33203125" customWidth="1"/>
    <col min="9" max="9" width="10.44140625" customWidth="1"/>
  </cols>
  <sheetData>
    <row r="1" spans="1:3">
      <c r="A1" s="36"/>
    </row>
    <row r="2" spans="1:3" s="1" customFormat="1">
      <c r="A2" s="324" t="s">
        <v>1018</v>
      </c>
    </row>
    <row r="3" spans="1:3" s="1" customFormat="1" ht="10.199999999999999"/>
    <row r="4" spans="1:3" s="1" customFormat="1" ht="10.199999999999999">
      <c r="A4" s="93" t="s">
        <v>269</v>
      </c>
      <c r="B4" s="358">
        <f>'Dane podstawowe'!$B$9</f>
        <v>45657</v>
      </c>
      <c r="C4" s="358">
        <f>'Dane podstawowe'!$B$14</f>
        <v>45291</v>
      </c>
    </row>
    <row r="5" spans="1:3" s="3" customFormat="1" ht="13.2" customHeight="1">
      <c r="A5" s="546" t="s">
        <v>522</v>
      </c>
      <c r="B5" s="102">
        <f>SUM(B6:B8)</f>
        <v>1272544</v>
      </c>
      <c r="C5" s="102">
        <f>SUM(C6:C8)</f>
        <v>2172296</v>
      </c>
    </row>
    <row r="6" spans="1:3" s="112" customFormat="1" ht="12" customHeight="1">
      <c r="A6" s="85" t="s">
        <v>112</v>
      </c>
      <c r="B6" s="181">
        <v>643168</v>
      </c>
      <c r="C6" s="181">
        <v>1273400</v>
      </c>
    </row>
    <row r="7" spans="1:3" s="3" customFormat="1" ht="12.75" customHeight="1">
      <c r="A7" s="85" t="s">
        <v>575</v>
      </c>
      <c r="B7" s="181">
        <f>548812+80564</f>
        <v>629376</v>
      </c>
      <c r="C7" s="181">
        <f>673244+225652</f>
        <v>898896</v>
      </c>
    </row>
    <row r="8" spans="1:3" s="40" customFormat="1" ht="12.75" hidden="1" customHeight="1">
      <c r="A8" s="85" t="s">
        <v>562</v>
      </c>
      <c r="B8" s="181">
        <v>0</v>
      </c>
      <c r="C8" s="181">
        <v>0</v>
      </c>
    </row>
    <row r="9" spans="1:3" s="3" customFormat="1" ht="12.75" customHeight="1">
      <c r="A9" s="54" t="s">
        <v>522</v>
      </c>
      <c r="B9" s="102">
        <f>B5</f>
        <v>1272544</v>
      </c>
      <c r="C9" s="102">
        <f>C5</f>
        <v>2172296</v>
      </c>
    </row>
    <row r="10" spans="1:3" s="3" customFormat="1" ht="12" customHeight="1">
      <c r="A10" s="58" t="s">
        <v>329</v>
      </c>
      <c r="B10" s="169">
        <v>643168</v>
      </c>
      <c r="C10" s="181">
        <v>847772</v>
      </c>
    </row>
    <row r="11" spans="1:3" s="3" customFormat="1" ht="12" customHeight="1">
      <c r="A11" s="58" t="s">
        <v>328</v>
      </c>
      <c r="B11" s="169">
        <f>B9-B10</f>
        <v>629376</v>
      </c>
      <c r="C11" s="181">
        <v>1324524</v>
      </c>
    </row>
    <row r="12" spans="1:3" s="1" customFormat="1" ht="10.199999999999999">
      <c r="B12" s="252">
        <f>Pasywa!D26-'NOTA 23 - RMP'!B9+Pasywa!D17</f>
        <v>0</v>
      </c>
      <c r="C12" s="252">
        <f>Pasywa!E26-'NOTA 23 - RMP'!C9+Pasywa!E17</f>
        <v>0</v>
      </c>
    </row>
    <row r="15" spans="1:3">
      <c r="A15" s="464" t="s">
        <v>748</v>
      </c>
      <c r="B15" s="464" t="s">
        <v>948</v>
      </c>
      <c r="C15" s="464" t="s">
        <v>875</v>
      </c>
    </row>
    <row r="16" spans="1:3" ht="21">
      <c r="A16" s="457" t="s">
        <v>758</v>
      </c>
      <c r="B16" s="455">
        <v>0</v>
      </c>
      <c r="C16" s="455">
        <v>0</v>
      </c>
    </row>
    <row r="17" spans="1:3" ht="21">
      <c r="A17" s="457" t="s">
        <v>749</v>
      </c>
      <c r="B17" s="455">
        <v>0</v>
      </c>
      <c r="C17" s="455">
        <v>190748</v>
      </c>
    </row>
    <row r="18" spans="1:3" ht="21">
      <c r="A18" s="484" t="s">
        <v>770</v>
      </c>
      <c r="B18" s="455">
        <v>643168</v>
      </c>
      <c r="C18" s="455">
        <v>1082652</v>
      </c>
    </row>
    <row r="19" spans="1:3">
      <c r="A19" s="461" t="s">
        <v>747</v>
      </c>
      <c r="B19" s="456">
        <f>SUM(B16:B18)</f>
        <v>643168</v>
      </c>
      <c r="C19" s="456">
        <f>SUM(C16:C18)</f>
        <v>1273400</v>
      </c>
    </row>
  </sheetData>
  <phoneticPr fontId="46" type="noConversion"/>
  <pageMargins left="0.7" right="0.7" top="0.75" bottom="0.75" header="0.3" footer="0.3"/>
  <pageSetup paperSize="9" scale="68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2"/>
  <dimension ref="A1:F71"/>
  <sheetViews>
    <sheetView showGridLines="0" view="pageBreakPreview" topLeftCell="A13" zoomScaleNormal="100" zoomScaleSheetLayoutView="100" workbookViewId="0">
      <selection activeCell="E49" sqref="E49"/>
    </sheetView>
  </sheetViews>
  <sheetFormatPr defaultColWidth="9.33203125" defaultRowHeight="10.199999999999999"/>
  <cols>
    <col min="1" max="1" width="54.6640625" style="39" customWidth="1"/>
    <col min="2" max="2" width="14.6640625" style="39" customWidth="1"/>
    <col min="3" max="3" width="12.88671875" style="39" customWidth="1"/>
    <col min="4" max="4" width="14.33203125" style="39" customWidth="1"/>
    <col min="5" max="5" width="12.5546875" style="39" customWidth="1"/>
    <col min="6" max="6" width="11.6640625" style="39" customWidth="1"/>
    <col min="7" max="7" width="19" style="39" customWidth="1"/>
    <col min="8" max="16384" width="9.33203125" style="39"/>
  </cols>
  <sheetData>
    <row r="1" spans="1:6" s="41" customFormat="1">
      <c r="A1" s="144"/>
    </row>
    <row r="2" spans="1:6" ht="13.2">
      <c r="A2" s="324" t="s">
        <v>1019</v>
      </c>
    </row>
    <row r="4" spans="1:6" s="1" customFormat="1">
      <c r="A4" s="189"/>
      <c r="B4" s="358">
        <f>Pasywa!D2</f>
        <v>45657</v>
      </c>
      <c r="C4" s="358">
        <v>45291</v>
      </c>
    </row>
    <row r="5" spans="1:6" s="1" customFormat="1" ht="10.95" customHeight="1">
      <c r="A5" s="547" t="s">
        <v>240</v>
      </c>
      <c r="B5" s="534">
        <f>[10]SARE!B5+[10]INIS!B5+[10]JU!B5+[10]VT!B5+[10]SI!B5+[10]FWC!B5+[10]SL!B5+[10]CB!B5</f>
        <v>0</v>
      </c>
      <c r="C5" s="548">
        <v>0</v>
      </c>
    </row>
    <row r="6" spans="1:6" s="1" customFormat="1" ht="11.4" customHeight="1">
      <c r="A6" s="547" t="s">
        <v>16</v>
      </c>
      <c r="B6" s="534">
        <f>[10]SARE!B6+[10]INIS!B6+[10]JU!B6+[10]VT!B6+[10]SI!B6+[10]FWC!B6+[10]SL!B6+[10]CB!B6</f>
        <v>0</v>
      </c>
      <c r="C6" s="548">
        <v>0</v>
      </c>
    </row>
    <row r="7" spans="1:6" s="1" customFormat="1" ht="10.95" customHeight="1">
      <c r="A7" s="547" t="s">
        <v>17</v>
      </c>
      <c r="B7" s="630">
        <f>[11]Digitree!B7+[11]INIS!B7+[11]JU!B7+[11]Salelifter!B7+'[11]Sales Intelligence'!B7+[11]FWC!B7</f>
        <v>632316</v>
      </c>
      <c r="C7" s="534">
        <v>630703</v>
      </c>
      <c r="D7" s="195"/>
    </row>
    <row r="8" spans="1:6" s="1" customFormat="1" ht="12.75" customHeight="1">
      <c r="A8" s="547" t="s">
        <v>18</v>
      </c>
      <c r="B8" s="630">
        <f>[11]Digitree!B8+[11]INIS!B8+[11]JU!B8+[11]Salelifter!B8+'[11]Sales Intelligence'!B8+[11]FWC!B8</f>
        <v>122204</v>
      </c>
      <c r="C8" s="534">
        <v>326085</v>
      </c>
    </row>
    <row r="9" spans="1:6" ht="12.75" customHeight="1">
      <c r="A9" s="346" t="s">
        <v>19</v>
      </c>
      <c r="B9" s="65">
        <f>SUM(B5:B8)</f>
        <v>754520</v>
      </c>
      <c r="C9" s="65">
        <f>SUM(C5:C8)</f>
        <v>956788</v>
      </c>
    </row>
    <row r="10" spans="1:6" ht="12.75" customHeight="1">
      <c r="A10" s="325" t="s">
        <v>81</v>
      </c>
      <c r="B10" s="549">
        <v>0</v>
      </c>
      <c r="C10" s="549">
        <v>0</v>
      </c>
    </row>
    <row r="11" spans="1:6" ht="12" customHeight="1">
      <c r="A11" s="325" t="s">
        <v>82</v>
      </c>
      <c r="B11" s="549">
        <v>754520</v>
      </c>
      <c r="C11" s="549">
        <f>C9</f>
        <v>956788</v>
      </c>
    </row>
    <row r="12" spans="1:6">
      <c r="B12" s="248">
        <f>(Pasywa!D18+Pasywa!D27)-'NOTA 24,25 - Rezerwy'!B9</f>
        <v>0</v>
      </c>
      <c r="C12" s="248">
        <f>(Pasywa!E18+Pasywa!E27)-'NOTA 24,25 - Rezerwy'!C9</f>
        <v>0</v>
      </c>
    </row>
    <row r="13" spans="1:6">
      <c r="B13" s="180"/>
      <c r="C13" s="180"/>
    </row>
    <row r="14" spans="1:6">
      <c r="A14" s="443" t="s">
        <v>302</v>
      </c>
    </row>
    <row r="16" spans="1:6" s="40" customFormat="1" ht="40.799999999999997">
      <c r="A16" s="399"/>
      <c r="B16" s="62" t="s">
        <v>240</v>
      </c>
      <c r="C16" s="62" t="s">
        <v>16</v>
      </c>
      <c r="D16" s="62" t="s">
        <v>17</v>
      </c>
      <c r="E16" s="62" t="s">
        <v>20</v>
      </c>
      <c r="F16" s="62" t="s">
        <v>327</v>
      </c>
    </row>
    <row r="17" spans="1:6" s="47" customFormat="1">
      <c r="A17" s="81" t="s">
        <v>974</v>
      </c>
      <c r="B17" s="65">
        <v>0</v>
      </c>
      <c r="C17" s="65">
        <f>C28</f>
        <v>0</v>
      </c>
      <c r="D17" s="65">
        <f>D28</f>
        <v>630703</v>
      </c>
      <c r="E17" s="65">
        <f>E28</f>
        <v>326085</v>
      </c>
      <c r="F17" s="65">
        <f>B17+C17+D17+E17</f>
        <v>956788</v>
      </c>
    </row>
    <row r="18" spans="1:6" ht="11.4" customHeight="1">
      <c r="A18" s="61" t="s">
        <v>21</v>
      </c>
      <c r="B18" s="114">
        <v>0</v>
      </c>
      <c r="C18" s="114">
        <v>0</v>
      </c>
      <c r="D18" s="550">
        <v>197436</v>
      </c>
      <c r="E18" s="194">
        <v>1713714</v>
      </c>
      <c r="F18" s="114">
        <f t="shared" ref="F18:F20" si="0">B18+C18+D18+E18</f>
        <v>1911150</v>
      </c>
    </row>
    <row r="19" spans="1:6" ht="11.4" customHeight="1">
      <c r="A19" s="61" t="s">
        <v>321</v>
      </c>
      <c r="B19" s="114">
        <v>0</v>
      </c>
      <c r="C19" s="114">
        <v>0</v>
      </c>
      <c r="D19" s="114">
        <v>0</v>
      </c>
      <c r="E19" s="194">
        <v>1606856</v>
      </c>
      <c r="F19" s="114">
        <f t="shared" si="0"/>
        <v>1606856</v>
      </c>
    </row>
    <row r="20" spans="1:6" ht="11.4" customHeight="1">
      <c r="A20" s="61" t="s">
        <v>322</v>
      </c>
      <c r="B20" s="114">
        <v>0</v>
      </c>
      <c r="C20" s="114">
        <v>0</v>
      </c>
      <c r="D20" s="551">
        <v>195823</v>
      </c>
      <c r="E20" s="534">
        <v>310739</v>
      </c>
      <c r="F20" s="114">
        <f t="shared" si="0"/>
        <v>506562</v>
      </c>
    </row>
    <row r="21" spans="1:6" s="47" customFormat="1">
      <c r="A21" s="81" t="s">
        <v>975</v>
      </c>
      <c r="B21" s="65">
        <f>B17+B18-B19-B20</f>
        <v>0</v>
      </c>
      <c r="C21" s="65">
        <f>C17+C18-C19-C20</f>
        <v>0</v>
      </c>
      <c r="D21" s="65">
        <f>D17+D18-D19-D20</f>
        <v>632316</v>
      </c>
      <c r="E21" s="65">
        <f>E17+E18-E19-E20</f>
        <v>122204</v>
      </c>
      <c r="F21" s="65">
        <f>F17+F18-F19-F20</f>
        <v>754520</v>
      </c>
    </row>
    <row r="22" spans="1:6">
      <c r="A22" s="85" t="s">
        <v>81</v>
      </c>
      <c r="B22" s="114">
        <v>0</v>
      </c>
      <c r="C22" s="114">
        <v>0</v>
      </c>
      <c r="D22" s="114">
        <v>0</v>
      </c>
      <c r="E22" s="194">
        <v>0</v>
      </c>
      <c r="F22" s="194">
        <v>0</v>
      </c>
    </row>
    <row r="23" spans="1:6">
      <c r="A23" s="85" t="s">
        <v>82</v>
      </c>
      <c r="B23" s="114">
        <v>0</v>
      </c>
      <c r="C23" s="114">
        <v>0</v>
      </c>
      <c r="D23" s="114">
        <f>D21</f>
        <v>632316</v>
      </c>
      <c r="E23" s="114">
        <f>E21</f>
        <v>122204</v>
      </c>
      <c r="F23" s="114">
        <f>F21</f>
        <v>754520</v>
      </c>
    </row>
    <row r="24" spans="1:6" s="47" customFormat="1">
      <c r="A24" s="81" t="s">
        <v>895</v>
      </c>
      <c r="B24" s="102">
        <v>0</v>
      </c>
      <c r="C24" s="102">
        <v>0</v>
      </c>
      <c r="D24" s="102">
        <v>742528</v>
      </c>
      <c r="E24" s="102">
        <v>814478</v>
      </c>
      <c r="F24" s="102">
        <f>D24+E24</f>
        <v>1557006</v>
      </c>
    </row>
    <row r="25" spans="1:6" ht="11.4" customHeight="1">
      <c r="A25" s="61" t="s">
        <v>21</v>
      </c>
      <c r="B25" s="181">
        <v>0</v>
      </c>
      <c r="C25" s="181">
        <v>0</v>
      </c>
      <c r="D25" s="550">
        <v>222699</v>
      </c>
      <c r="E25" s="194">
        <v>1400530</v>
      </c>
      <c r="F25" s="181">
        <f t="shared" ref="F25:F27" si="1">D25+E25</f>
        <v>1623229</v>
      </c>
    </row>
    <row r="26" spans="1:6" ht="10.95" customHeight="1">
      <c r="A26" s="61" t="s">
        <v>321</v>
      </c>
      <c r="B26" s="181">
        <v>0</v>
      </c>
      <c r="C26" s="181">
        <v>0</v>
      </c>
      <c r="D26" s="114">
        <v>0</v>
      </c>
      <c r="E26" s="194">
        <v>1830423</v>
      </c>
      <c r="F26" s="181">
        <f t="shared" si="1"/>
        <v>1830423</v>
      </c>
    </row>
    <row r="27" spans="1:6" ht="11.4" customHeight="1">
      <c r="A27" s="61" t="s">
        <v>322</v>
      </c>
      <c r="B27" s="181">
        <v>0</v>
      </c>
      <c r="C27" s="181">
        <v>0</v>
      </c>
      <c r="D27" s="551">
        <v>334524</v>
      </c>
      <c r="E27" s="534">
        <v>58500</v>
      </c>
      <c r="F27" s="181">
        <f t="shared" si="1"/>
        <v>393024</v>
      </c>
    </row>
    <row r="28" spans="1:6" s="47" customFormat="1">
      <c r="A28" s="81" t="s">
        <v>896</v>
      </c>
      <c r="B28" s="102">
        <f>B24+B25-B26-B27</f>
        <v>0</v>
      </c>
      <c r="C28" s="102">
        <f>C24+C25-C26-C27</f>
        <v>0</v>
      </c>
      <c r="D28" s="102">
        <f>D24+D25-D26-D27</f>
        <v>630703</v>
      </c>
      <c r="E28" s="102">
        <f>E24+E25-E26-E27</f>
        <v>326085</v>
      </c>
      <c r="F28" s="102">
        <f>F24+F25-F26-F27</f>
        <v>956788</v>
      </c>
    </row>
    <row r="29" spans="1:6" ht="12" customHeight="1">
      <c r="A29" s="85" t="s">
        <v>81</v>
      </c>
      <c r="B29" s="181">
        <v>0</v>
      </c>
      <c r="C29" s="181">
        <v>0</v>
      </c>
      <c r="D29" s="181">
        <v>0</v>
      </c>
      <c r="E29" s="181">
        <v>0</v>
      </c>
      <c r="F29" s="181">
        <v>0</v>
      </c>
    </row>
    <row r="30" spans="1:6" ht="11.4" customHeight="1">
      <c r="A30" s="85" t="s">
        <v>82</v>
      </c>
      <c r="B30" s="181">
        <v>0</v>
      </c>
      <c r="C30" s="181">
        <v>0</v>
      </c>
      <c r="D30" s="181">
        <f>D28</f>
        <v>630703</v>
      </c>
      <c r="E30" s="181">
        <f>E28</f>
        <v>326085</v>
      </c>
      <c r="F30" s="181">
        <f>F28</f>
        <v>956788</v>
      </c>
    </row>
    <row r="33" spans="1:5" s="41" customFormat="1" ht="13.2">
      <c r="A33" s="324" t="s">
        <v>1020</v>
      </c>
    </row>
    <row r="34" spans="1:5" s="293" customFormat="1"/>
    <row r="35" spans="1:5" s="41" customFormat="1">
      <c r="A35" s="304"/>
      <c r="B35" s="358">
        <f>B4</f>
        <v>45657</v>
      </c>
      <c r="C35" s="358">
        <v>45291</v>
      </c>
    </row>
    <row r="36" spans="1:5" s="41" customFormat="1">
      <c r="A36" s="85" t="s">
        <v>555</v>
      </c>
      <c r="B36" s="114">
        <v>30814</v>
      </c>
      <c r="C36" s="114">
        <v>82799</v>
      </c>
    </row>
    <row r="37" spans="1:5" s="41" customFormat="1">
      <c r="A37" s="85" t="s">
        <v>521</v>
      </c>
      <c r="B37" s="114">
        <v>65480</v>
      </c>
      <c r="C37" s="114">
        <v>51250</v>
      </c>
    </row>
    <row r="38" spans="1:5" s="41" customFormat="1" hidden="1">
      <c r="A38" s="85" t="s">
        <v>519</v>
      </c>
      <c r="B38" s="114"/>
      <c r="C38" s="114">
        <v>0</v>
      </c>
    </row>
    <row r="39" spans="1:5" s="41" customFormat="1">
      <c r="A39" s="85" t="s">
        <v>671</v>
      </c>
      <c r="B39" s="114">
        <v>0</v>
      </c>
      <c r="C39" s="114">
        <v>0</v>
      </c>
    </row>
    <row r="40" spans="1:5" s="41" customFormat="1" hidden="1">
      <c r="A40" s="552" t="s">
        <v>229</v>
      </c>
      <c r="B40" s="114"/>
      <c r="C40" s="114"/>
    </row>
    <row r="41" spans="1:5" s="41" customFormat="1">
      <c r="A41" s="346" t="s">
        <v>19</v>
      </c>
      <c r="B41" s="65">
        <f>SUM(B36:B40)</f>
        <v>96294</v>
      </c>
      <c r="C41" s="65">
        <f>SUM(C36:C40)</f>
        <v>134049</v>
      </c>
    </row>
    <row r="42" spans="1:5" s="41" customFormat="1">
      <c r="A42" s="85" t="s">
        <v>81</v>
      </c>
      <c r="B42" s="114">
        <v>0</v>
      </c>
      <c r="C42" s="114">
        <v>0</v>
      </c>
    </row>
    <row r="43" spans="1:5" s="41" customFormat="1">
      <c r="A43" s="85" t="s">
        <v>82</v>
      </c>
      <c r="B43" s="114">
        <v>96294</v>
      </c>
      <c r="C43" s="114">
        <v>134049</v>
      </c>
    </row>
    <row r="44" spans="1:5" s="41" customFormat="1">
      <c r="B44" s="256">
        <f>(Pasywa!$D$19+Pasywa!$D$28)-B41</f>
        <v>0</v>
      </c>
      <c r="C44" s="256">
        <f>(Pasywa!$E$19+Pasywa!$E$28)-C41</f>
        <v>0</v>
      </c>
    </row>
    <row r="45" spans="1:5" s="41" customFormat="1">
      <c r="B45" s="303"/>
      <c r="C45" s="303"/>
      <c r="D45" s="47"/>
    </row>
    <row r="46" spans="1:5">
      <c r="A46" s="47" t="s">
        <v>302</v>
      </c>
    </row>
    <row r="48" spans="1:5" s="31" customFormat="1" ht="63.15" customHeight="1">
      <c r="A48" s="103" t="s">
        <v>269</v>
      </c>
      <c r="B48" s="95" t="s">
        <v>568</v>
      </c>
      <c r="C48" s="95" t="s">
        <v>521</v>
      </c>
      <c r="D48" s="95" t="s">
        <v>520</v>
      </c>
      <c r="E48" s="95" t="s">
        <v>327</v>
      </c>
    </row>
    <row r="49" spans="1:5" s="47" customFormat="1" ht="12" customHeight="1">
      <c r="A49" s="81" t="s">
        <v>974</v>
      </c>
      <c r="B49" s="69">
        <f>B64</f>
        <v>82799</v>
      </c>
      <c r="C49" s="69">
        <f>C64</f>
        <v>51250</v>
      </c>
      <c r="D49" s="69">
        <f>D64</f>
        <v>0</v>
      </c>
      <c r="E49" s="69">
        <f>SUM(B49:D49)</f>
        <v>134049</v>
      </c>
    </row>
    <row r="50" spans="1:5" s="167" customFormat="1" ht="12" customHeight="1">
      <c r="A50" s="58" t="s">
        <v>417</v>
      </c>
      <c r="B50" s="530">
        <v>770932</v>
      </c>
      <c r="C50" s="530">
        <v>97786</v>
      </c>
      <c r="D50" s="530">
        <v>0</v>
      </c>
      <c r="E50" s="127">
        <f>SUM(B50:D50)</f>
        <v>868718</v>
      </c>
    </row>
    <row r="51" spans="1:5" s="1" customFormat="1">
      <c r="A51" s="58" t="s">
        <v>323</v>
      </c>
      <c r="B51" s="553">
        <v>617104</v>
      </c>
      <c r="C51" s="530">
        <v>83556</v>
      </c>
      <c r="D51" s="554">
        <v>0</v>
      </c>
      <c r="E51" s="127">
        <f>SUM(B51:D51)</f>
        <v>700660</v>
      </c>
    </row>
    <row r="52" spans="1:5" s="167" customFormat="1" ht="12.75" customHeight="1">
      <c r="A52" s="58" t="s">
        <v>324</v>
      </c>
      <c r="B52" s="530">
        <v>205813</v>
      </c>
      <c r="C52" s="530">
        <v>0</v>
      </c>
      <c r="D52" s="530">
        <v>0</v>
      </c>
      <c r="E52" s="127">
        <f>SUM(B52:D52)</f>
        <v>205813</v>
      </c>
    </row>
    <row r="53" spans="1:5" s="1" customFormat="1" hidden="1">
      <c r="A53" s="58" t="s">
        <v>418</v>
      </c>
      <c r="B53" s="127">
        <v>0</v>
      </c>
      <c r="C53" s="127">
        <v>0</v>
      </c>
      <c r="D53" s="127">
        <v>0</v>
      </c>
      <c r="E53" s="127">
        <v>0</v>
      </c>
    </row>
    <row r="54" spans="1:5" s="167" customFormat="1" hidden="1">
      <c r="A54" s="58" t="s">
        <v>419</v>
      </c>
      <c r="B54" s="127">
        <v>0</v>
      </c>
      <c r="C54" s="127">
        <v>0</v>
      </c>
      <c r="D54" s="127">
        <v>0</v>
      </c>
      <c r="E54" s="127">
        <v>0</v>
      </c>
    </row>
    <row r="55" spans="1:5" s="47" customFormat="1" ht="13.2" customHeight="1">
      <c r="A55" s="81" t="s">
        <v>976</v>
      </c>
      <c r="B55" s="69">
        <f>B49+B50-B51-B52+B53+B54</f>
        <v>30814</v>
      </c>
      <c r="C55" s="69">
        <f>C49+C50-C51-C52+C53+C54</f>
        <v>65480</v>
      </c>
      <c r="D55" s="69">
        <f>D49+D50-D51-D52+D53+D54</f>
        <v>0</v>
      </c>
      <c r="E55" s="69">
        <f>SUM(B55:D55)</f>
        <v>96294</v>
      </c>
    </row>
    <row r="56" spans="1:5" s="167" customFormat="1" ht="11.4" customHeight="1">
      <c r="A56" s="85" t="s">
        <v>81</v>
      </c>
      <c r="B56" s="127">
        <v>0</v>
      </c>
      <c r="C56" s="127">
        <v>0</v>
      </c>
      <c r="D56" s="127">
        <v>0</v>
      </c>
      <c r="E56" s="127">
        <f t="shared" ref="E56:E58" si="2">SUM(B56:D56)</f>
        <v>0</v>
      </c>
    </row>
    <row r="57" spans="1:5" s="1" customFormat="1" ht="12" customHeight="1">
      <c r="A57" s="85" t="s">
        <v>82</v>
      </c>
      <c r="B57" s="127">
        <f>B55</f>
        <v>30814</v>
      </c>
      <c r="C57" s="127">
        <f t="shared" ref="C57:D57" si="3">C55</f>
        <v>65480</v>
      </c>
      <c r="D57" s="127">
        <f t="shared" si="3"/>
        <v>0</v>
      </c>
      <c r="E57" s="127">
        <f>SUM(B57:D57)</f>
        <v>96294</v>
      </c>
    </row>
    <row r="58" spans="1:5" s="47" customFormat="1" ht="12" customHeight="1">
      <c r="A58" s="81" t="s">
        <v>895</v>
      </c>
      <c r="B58" s="69">
        <v>283873</v>
      </c>
      <c r="C58" s="69">
        <v>45750</v>
      </c>
      <c r="D58" s="69">
        <v>0</v>
      </c>
      <c r="E58" s="69">
        <f t="shared" si="2"/>
        <v>329623</v>
      </c>
    </row>
    <row r="59" spans="1:5" s="1" customFormat="1" ht="11.4" customHeight="1">
      <c r="A59" s="58" t="s">
        <v>417</v>
      </c>
      <c r="B59" s="530">
        <v>1289728</v>
      </c>
      <c r="C59" s="530">
        <v>80250</v>
      </c>
      <c r="D59" s="530">
        <v>0</v>
      </c>
      <c r="E59" s="127">
        <f>SUM(B59:D59)</f>
        <v>1369978</v>
      </c>
    </row>
    <row r="60" spans="1:5" s="167" customFormat="1" ht="11.4" customHeight="1">
      <c r="A60" s="58" t="s">
        <v>323</v>
      </c>
      <c r="B60" s="553">
        <v>1466388</v>
      </c>
      <c r="C60" s="530">
        <v>74750</v>
      </c>
      <c r="D60" s="554">
        <v>0</v>
      </c>
      <c r="E60" s="127">
        <f>SUM(B60:D60)</f>
        <v>1541138</v>
      </c>
    </row>
    <row r="61" spans="1:5" s="1" customFormat="1" ht="12.75" customHeight="1">
      <c r="A61" s="58" t="s">
        <v>324</v>
      </c>
      <c r="B61" s="530">
        <v>24414</v>
      </c>
      <c r="C61" s="530">
        <v>0</v>
      </c>
      <c r="D61" s="530">
        <v>0</v>
      </c>
      <c r="E61" s="127">
        <f>SUM(B61:D61)</f>
        <v>24414</v>
      </c>
    </row>
    <row r="62" spans="1:5" s="167" customFormat="1" hidden="1">
      <c r="A62" s="58" t="s">
        <v>418</v>
      </c>
      <c r="B62" s="127">
        <v>0</v>
      </c>
      <c r="C62" s="127">
        <v>0</v>
      </c>
      <c r="D62" s="127">
        <v>0</v>
      </c>
      <c r="E62" s="127">
        <f>SUM(B62:D62)</f>
        <v>0</v>
      </c>
    </row>
    <row r="63" spans="1:5" s="1" customFormat="1" ht="0.6" customHeight="1">
      <c r="A63" s="58" t="s">
        <v>419</v>
      </c>
      <c r="B63" s="127">
        <v>0</v>
      </c>
      <c r="C63" s="127">
        <v>0</v>
      </c>
      <c r="D63" s="127">
        <v>0</v>
      </c>
      <c r="E63" s="127">
        <f>SUM(B63:D63)</f>
        <v>0</v>
      </c>
    </row>
    <row r="64" spans="1:5" s="47" customFormat="1" ht="12" customHeight="1">
      <c r="A64" s="81" t="s">
        <v>897</v>
      </c>
      <c r="B64" s="69">
        <f>B58+B59-B60-B61+B62+B63</f>
        <v>82799</v>
      </c>
      <c r="C64" s="69">
        <f>C58+C59-C60-C61+C62+C63</f>
        <v>51250</v>
      </c>
      <c r="D64" s="69">
        <f>D58+D59-D60-D61+D62+D63</f>
        <v>0</v>
      </c>
      <c r="E64" s="69">
        <f>E58+E59-E60-E61+E62+E63</f>
        <v>134049</v>
      </c>
    </row>
    <row r="65" spans="1:5" s="167" customFormat="1" ht="13.2" customHeight="1">
      <c r="A65" s="85" t="s">
        <v>81</v>
      </c>
      <c r="B65" s="181">
        <v>0</v>
      </c>
      <c r="C65" s="181">
        <v>0</v>
      </c>
      <c r="D65" s="181">
        <v>0</v>
      </c>
      <c r="E65" s="127">
        <f>SUM(B65:D65)</f>
        <v>0</v>
      </c>
    </row>
    <row r="66" spans="1:5" s="167" customFormat="1" ht="13.95" customHeight="1">
      <c r="A66" s="85" t="s">
        <v>82</v>
      </c>
      <c r="B66" s="181">
        <f>B64</f>
        <v>82799</v>
      </c>
      <c r="C66" s="181">
        <f t="shared" ref="C66:D66" si="4">C64</f>
        <v>51250</v>
      </c>
      <c r="D66" s="181">
        <f t="shared" si="4"/>
        <v>0</v>
      </c>
      <c r="E66" s="127">
        <f>SUM(B66:D66)</f>
        <v>134049</v>
      </c>
    </row>
    <row r="67" spans="1:5">
      <c r="D67" s="367">
        <f>'Dane podstawowe'!B9</f>
        <v>45657</v>
      </c>
      <c r="E67" s="248">
        <f>(Pasywa!D19+Pasywa!D28)-'NOTA 24,25 - Rezerwy'!E55</f>
        <v>0</v>
      </c>
    </row>
    <row r="68" spans="1:5">
      <c r="D68" s="367">
        <f>'Dane podstawowe'!B14</f>
        <v>45291</v>
      </c>
      <c r="E68" s="248">
        <f>(Pasywa!E19+Pasywa!E28)-'NOTA 24,25 - Rezerwy'!E64</f>
        <v>0</v>
      </c>
    </row>
    <row r="71" spans="1:5" s="41" customFormat="1"/>
  </sheetData>
  <phoneticPr fontId="41" type="noConversion"/>
  <pageMargins left="0.75" right="0.75" top="1" bottom="1" header="0.5" footer="0.5"/>
  <pageSetup paperSize="9" scale="68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showGridLines="0" view="pageBreakPreview" zoomScaleNormal="100" zoomScaleSheetLayoutView="100" workbookViewId="0">
      <selection activeCell="G33" sqref="G33"/>
    </sheetView>
  </sheetViews>
  <sheetFormatPr defaultColWidth="9.33203125" defaultRowHeight="10.199999999999999"/>
  <cols>
    <col min="1" max="1" width="54.6640625" style="39" customWidth="1"/>
    <col min="2" max="2" width="14.6640625" style="39" customWidth="1"/>
    <col min="3" max="3" width="12.88671875" style="39" customWidth="1"/>
    <col min="4" max="4" width="14.33203125" style="39" customWidth="1"/>
    <col min="5" max="5" width="12.5546875" style="39" customWidth="1"/>
    <col min="6" max="6" width="11.6640625" style="39" customWidth="1"/>
    <col min="7" max="7" width="19" style="39" customWidth="1"/>
    <col min="8" max="16384" width="9.33203125" style="39"/>
  </cols>
  <sheetData>
    <row r="1" spans="1:6" s="41" customFormat="1">
      <c r="A1" s="144"/>
    </row>
    <row r="2" spans="1:6" ht="13.2">
      <c r="A2" s="324" t="s">
        <v>1021</v>
      </c>
    </row>
    <row r="4" spans="1:6" s="1" customFormat="1">
      <c r="A4" s="39"/>
      <c r="B4" s="39"/>
      <c r="C4" s="39"/>
      <c r="D4" s="39"/>
      <c r="E4" s="39"/>
      <c r="F4" s="39"/>
    </row>
    <row r="5" spans="1:6" s="1" customFormat="1" ht="20.399999999999999">
      <c r="A5" s="362" t="s">
        <v>735</v>
      </c>
      <c r="B5" s="95" t="s">
        <v>736</v>
      </c>
      <c r="C5" s="95" t="s">
        <v>737</v>
      </c>
      <c r="D5" s="358">
        <v>45657</v>
      </c>
      <c r="E5" s="358">
        <v>45291</v>
      </c>
      <c r="F5" s="39"/>
    </row>
    <row r="6" spans="1:6" s="1" customFormat="1">
      <c r="A6" s="468" t="s">
        <v>738</v>
      </c>
      <c r="B6" s="459" t="s">
        <v>739</v>
      </c>
      <c r="C6" s="459" t="s">
        <v>740</v>
      </c>
      <c r="D6" s="460">
        <v>1</v>
      </c>
      <c r="E6" s="460">
        <v>0.9929</v>
      </c>
      <c r="F6" s="39"/>
    </row>
    <row r="7" spans="1:6" s="1" customFormat="1">
      <c r="A7" s="468" t="s">
        <v>741</v>
      </c>
      <c r="B7" s="459" t="s">
        <v>821</v>
      </c>
      <c r="C7" s="459" t="s">
        <v>740</v>
      </c>
      <c r="D7" s="460">
        <v>0</v>
      </c>
      <c r="E7" s="460">
        <v>7.1000000000000004E-3</v>
      </c>
      <c r="F7" s="39"/>
    </row>
    <row r="8" spans="1:6" s="1" customFormat="1" hidden="1">
      <c r="A8" s="468" t="s">
        <v>742</v>
      </c>
      <c r="B8" s="459" t="s">
        <v>743</v>
      </c>
      <c r="C8" s="459" t="s">
        <v>740</v>
      </c>
      <c r="D8" s="460" t="s">
        <v>744</v>
      </c>
      <c r="E8" s="460" t="s">
        <v>744</v>
      </c>
      <c r="F8" s="39"/>
    </row>
    <row r="9" spans="1:6" hidden="1">
      <c r="A9" s="468" t="s">
        <v>745</v>
      </c>
      <c r="B9" s="459" t="s">
        <v>746</v>
      </c>
      <c r="C9" s="459" t="s">
        <v>740</v>
      </c>
      <c r="D9" s="460" t="s">
        <v>744</v>
      </c>
      <c r="E9" s="460" t="s">
        <v>744</v>
      </c>
    </row>
    <row r="10" spans="1:6" ht="13.2">
      <c r="A10" s="461" t="s">
        <v>747</v>
      </c>
      <c r="B10" s="462"/>
      <c r="C10" s="462"/>
      <c r="D10" s="463">
        <f>SUM(D6:D9)</f>
        <v>1</v>
      </c>
      <c r="E10" s="463">
        <f>SUM(E6:E9)</f>
        <v>1</v>
      </c>
    </row>
    <row r="13" spans="1:6" s="656" customFormat="1" ht="18.600000000000001" customHeight="1">
      <c r="A13" s="654" t="s">
        <v>698</v>
      </c>
      <c r="B13" s="655" t="s">
        <v>699</v>
      </c>
      <c r="C13" s="653" t="s">
        <v>700</v>
      </c>
      <c r="D13" s="653" t="s">
        <v>701</v>
      </c>
      <c r="E13" s="653" t="s">
        <v>702</v>
      </c>
      <c r="F13" s="653" t="s">
        <v>25</v>
      </c>
    </row>
    <row r="14" spans="1:6">
      <c r="A14" s="453">
        <v>45657</v>
      </c>
      <c r="B14" s="105">
        <f>SUM(B15:B20)</f>
        <v>11529726</v>
      </c>
      <c r="C14" s="105">
        <f t="shared" ref="C14:D14" si="0">SUM(C15:C20)</f>
        <v>283604</v>
      </c>
      <c r="D14" s="105">
        <f t="shared" si="0"/>
        <v>247807</v>
      </c>
      <c r="E14" s="105">
        <f>SUM(E15:E20)</f>
        <v>0</v>
      </c>
      <c r="F14" s="105">
        <f>SUM(B14:E14)</f>
        <v>12061137</v>
      </c>
    </row>
    <row r="15" spans="1:6" s="40" customFormat="1">
      <c r="A15" s="454" t="s">
        <v>993</v>
      </c>
      <c r="B15" s="105">
        <v>2000000</v>
      </c>
      <c r="C15" s="105">
        <v>0</v>
      </c>
      <c r="D15" s="105">
        <v>0</v>
      </c>
      <c r="E15" s="105">
        <v>0</v>
      </c>
      <c r="F15" s="105">
        <f t="shared" ref="F15:F27" si="1">SUM(B15:E15)</f>
        <v>2000000</v>
      </c>
    </row>
    <row r="16" spans="1:6" s="47" customFormat="1">
      <c r="A16" s="454" t="s">
        <v>703</v>
      </c>
      <c r="B16" s="561">
        <v>1044475</v>
      </c>
      <c r="C16" s="561">
        <v>0</v>
      </c>
      <c r="D16" s="561">
        <v>0</v>
      </c>
      <c r="E16" s="105">
        <v>0</v>
      </c>
      <c r="F16" s="105">
        <f t="shared" si="1"/>
        <v>1044475</v>
      </c>
    </row>
    <row r="17" spans="1:6">
      <c r="A17" s="12" t="s">
        <v>704</v>
      </c>
      <c r="B17" s="561">
        <v>0</v>
      </c>
      <c r="C17" s="561">
        <v>0</v>
      </c>
      <c r="D17" s="561">
        <v>0</v>
      </c>
      <c r="E17" s="105">
        <v>0</v>
      </c>
      <c r="F17" s="105">
        <f t="shared" si="1"/>
        <v>0</v>
      </c>
    </row>
    <row r="18" spans="1:6">
      <c r="A18" s="12" t="s">
        <v>705</v>
      </c>
      <c r="B18" s="561">
        <v>365068</v>
      </c>
      <c r="C18" s="561">
        <v>283604</v>
      </c>
      <c r="D18" s="561">
        <v>247807</v>
      </c>
      <c r="E18" s="105">
        <v>0</v>
      </c>
      <c r="F18" s="105">
        <f t="shared" si="1"/>
        <v>896479</v>
      </c>
    </row>
    <row r="19" spans="1:6">
      <c r="A19" s="12" t="s">
        <v>706</v>
      </c>
      <c r="B19" s="561">
        <v>0</v>
      </c>
      <c r="C19" s="561">
        <v>0</v>
      </c>
      <c r="D19" s="561">
        <v>0</v>
      </c>
      <c r="E19" s="105">
        <v>0</v>
      </c>
      <c r="F19" s="105">
        <f t="shared" si="1"/>
        <v>0</v>
      </c>
    </row>
    <row r="20" spans="1:6" s="47" customFormat="1">
      <c r="A20" s="12" t="s">
        <v>290</v>
      </c>
      <c r="B20" s="561">
        <f>Pasywa!D23</f>
        <v>8120183</v>
      </c>
      <c r="C20" s="561">
        <v>0</v>
      </c>
      <c r="D20" s="561">
        <v>0</v>
      </c>
      <c r="E20" s="105">
        <v>0</v>
      </c>
      <c r="F20" s="105">
        <f t="shared" si="1"/>
        <v>8120183</v>
      </c>
    </row>
    <row r="21" spans="1:6">
      <c r="A21" s="453">
        <v>45291</v>
      </c>
      <c r="B21" s="105">
        <f>SUM(B22:B27)</f>
        <v>12083774</v>
      </c>
      <c r="C21" s="105">
        <f>SUM(C22:C27)</f>
        <v>160884</v>
      </c>
      <c r="D21" s="105">
        <f>SUM(D22:D27)</f>
        <v>69000</v>
      </c>
      <c r="E21" s="105">
        <f>SUM(E22:E27)</f>
        <v>0</v>
      </c>
      <c r="F21" s="105">
        <f t="shared" si="1"/>
        <v>12313658</v>
      </c>
    </row>
    <row r="22" spans="1:6">
      <c r="A22" s="454" t="s">
        <v>993</v>
      </c>
      <c r="B22" s="105">
        <v>0</v>
      </c>
      <c r="C22" s="105">
        <v>0</v>
      </c>
      <c r="D22" s="105">
        <v>0</v>
      </c>
      <c r="E22" s="105">
        <v>0</v>
      </c>
      <c r="F22" s="105">
        <f t="shared" si="1"/>
        <v>0</v>
      </c>
    </row>
    <row r="23" spans="1:6" s="47" customFormat="1">
      <c r="A23" s="454" t="s">
        <v>703</v>
      </c>
      <c r="B23" s="105">
        <v>1854195</v>
      </c>
      <c r="C23" s="105">
        <v>0</v>
      </c>
      <c r="D23" s="105">
        <v>0</v>
      </c>
      <c r="E23" s="105">
        <v>0</v>
      </c>
      <c r="F23" s="105">
        <f t="shared" si="1"/>
        <v>1854195</v>
      </c>
    </row>
    <row r="24" spans="1:6">
      <c r="A24" s="12" t="s">
        <v>704</v>
      </c>
      <c r="B24" s="105">
        <v>0</v>
      </c>
      <c r="C24" s="105">
        <v>0</v>
      </c>
      <c r="D24" s="105">
        <v>0</v>
      </c>
      <c r="E24" s="105">
        <v>0</v>
      </c>
      <c r="F24" s="105">
        <f t="shared" si="1"/>
        <v>0</v>
      </c>
    </row>
    <row r="25" spans="1:6">
      <c r="A25" s="12" t="s">
        <v>705</v>
      </c>
      <c r="B25" s="561">
        <v>645305</v>
      </c>
      <c r="C25" s="561">
        <v>160884</v>
      </c>
      <c r="D25" s="561">
        <v>69000</v>
      </c>
      <c r="E25" s="105">
        <v>0</v>
      </c>
      <c r="F25" s="105">
        <f t="shared" si="1"/>
        <v>875189</v>
      </c>
    </row>
    <row r="26" spans="1:6">
      <c r="A26" s="12" t="s">
        <v>706</v>
      </c>
      <c r="B26" s="105">
        <v>0</v>
      </c>
      <c r="C26" s="105">
        <v>0</v>
      </c>
      <c r="D26" s="105">
        <v>0</v>
      </c>
      <c r="E26" s="105">
        <v>0</v>
      </c>
      <c r="F26" s="105">
        <f t="shared" si="1"/>
        <v>0</v>
      </c>
    </row>
    <row r="27" spans="1:6" s="47" customFormat="1">
      <c r="A27" s="12" t="s">
        <v>290</v>
      </c>
      <c r="B27" s="105">
        <f>Pasywa!E23</f>
        <v>9584274</v>
      </c>
      <c r="C27" s="105">
        <v>0</v>
      </c>
      <c r="D27" s="105">
        <v>0</v>
      </c>
      <c r="E27" s="105">
        <v>0</v>
      </c>
      <c r="F27" s="105">
        <f t="shared" si="1"/>
        <v>9584274</v>
      </c>
    </row>
    <row r="32" spans="1:6" s="41" customFormat="1">
      <c r="A32" s="39"/>
      <c r="B32" s="39"/>
      <c r="C32" s="39"/>
      <c r="D32" s="39"/>
      <c r="E32" s="39"/>
      <c r="F32" s="39"/>
    </row>
    <row r="33" spans="1:6" s="293" customFormat="1">
      <c r="A33" s="39"/>
      <c r="B33" s="39"/>
      <c r="C33" s="39"/>
      <c r="D33" s="39"/>
      <c r="E33" s="39"/>
      <c r="F33" s="39"/>
    </row>
    <row r="34" spans="1:6" s="41" customFormat="1">
      <c r="A34" s="39"/>
      <c r="B34" s="39"/>
      <c r="C34" s="39"/>
      <c r="D34" s="39"/>
      <c r="E34" s="39"/>
      <c r="F34" s="39"/>
    </row>
    <row r="35" spans="1:6" s="41" customFormat="1">
      <c r="A35" s="39"/>
      <c r="B35" s="39"/>
      <c r="C35" s="39"/>
      <c r="D35" s="39"/>
      <c r="E35" s="39"/>
      <c r="F35" s="39"/>
    </row>
    <row r="36" spans="1:6" s="41" customFormat="1">
      <c r="A36" s="39"/>
      <c r="B36" s="39"/>
      <c r="C36" s="39"/>
      <c r="D36" s="39"/>
      <c r="E36" s="39"/>
      <c r="F36" s="39"/>
    </row>
    <row r="39" spans="1:6" s="31" customFormat="1" ht="63.15" customHeight="1">
      <c r="A39" s="39"/>
      <c r="B39" s="39"/>
      <c r="C39" s="39"/>
      <c r="D39" s="39"/>
      <c r="E39" s="39"/>
      <c r="F39" s="39"/>
    </row>
    <row r="40" spans="1:6" s="47" customFormat="1">
      <c r="A40" s="39"/>
      <c r="B40" s="39"/>
      <c r="C40" s="39"/>
      <c r="D40" s="39"/>
      <c r="E40" s="39"/>
      <c r="F40" s="39"/>
    </row>
    <row r="41" spans="1:6" s="167" customFormat="1">
      <c r="A41" s="39"/>
      <c r="B41" s="39"/>
      <c r="C41" s="39"/>
      <c r="D41" s="39"/>
      <c r="E41" s="39"/>
      <c r="F41" s="39"/>
    </row>
    <row r="42" spans="1:6" s="1" customFormat="1">
      <c r="A42" s="39"/>
      <c r="B42" s="39"/>
      <c r="C42" s="39"/>
      <c r="D42" s="39"/>
      <c r="E42" s="39"/>
      <c r="F42" s="39"/>
    </row>
    <row r="43" spans="1:6" s="167" customFormat="1">
      <c r="A43" s="39"/>
      <c r="B43" s="39"/>
      <c r="C43" s="39"/>
      <c r="D43" s="39"/>
      <c r="E43" s="39"/>
      <c r="F43" s="39"/>
    </row>
    <row r="44" spans="1:6" s="1" customFormat="1" hidden="1">
      <c r="A44" s="39"/>
      <c r="B44" s="39"/>
      <c r="C44" s="39"/>
      <c r="D44" s="39"/>
      <c r="E44" s="39"/>
      <c r="F44" s="39"/>
    </row>
    <row r="45" spans="1:6" s="167" customFormat="1" hidden="1">
      <c r="A45" s="39"/>
      <c r="B45" s="39"/>
      <c r="C45" s="39"/>
      <c r="D45" s="39"/>
      <c r="E45" s="39"/>
      <c r="F45" s="39"/>
    </row>
    <row r="46" spans="1:6" s="47" customFormat="1">
      <c r="A46" s="39"/>
      <c r="B46" s="39"/>
      <c r="C46" s="39"/>
      <c r="D46" s="39"/>
      <c r="E46" s="39"/>
      <c r="F46" s="39"/>
    </row>
    <row r="47" spans="1:6" s="167" customFormat="1">
      <c r="A47" s="39"/>
      <c r="B47" s="39"/>
      <c r="C47" s="39"/>
      <c r="D47" s="39"/>
      <c r="E47" s="39"/>
      <c r="F47" s="39"/>
    </row>
    <row r="48" spans="1:6" s="1" customFormat="1">
      <c r="A48" s="39"/>
      <c r="B48" s="39"/>
      <c r="C48" s="39"/>
      <c r="D48" s="39"/>
      <c r="E48" s="39"/>
      <c r="F48" s="39"/>
    </row>
    <row r="49" spans="1:6" s="47" customFormat="1">
      <c r="A49" s="39"/>
      <c r="B49" s="39"/>
      <c r="C49" s="39"/>
      <c r="D49" s="39"/>
      <c r="E49" s="39"/>
      <c r="F49" s="39"/>
    </row>
    <row r="50" spans="1:6" s="1" customFormat="1">
      <c r="A50" s="39"/>
      <c r="B50" s="39"/>
      <c r="C50" s="39"/>
      <c r="D50" s="39"/>
      <c r="E50" s="39"/>
      <c r="F50" s="39"/>
    </row>
    <row r="51" spans="1:6" s="167" customFormat="1">
      <c r="A51" s="39"/>
      <c r="B51" s="39"/>
      <c r="C51" s="39"/>
      <c r="D51" s="39"/>
      <c r="E51" s="39"/>
      <c r="F51" s="39"/>
    </row>
    <row r="52" spans="1:6" s="1" customFormat="1">
      <c r="A52" s="39"/>
      <c r="B52" s="39"/>
      <c r="C52" s="39"/>
      <c r="D52" s="39"/>
      <c r="E52" s="39"/>
      <c r="F52" s="39"/>
    </row>
    <row r="53" spans="1:6" s="167" customFormat="1" hidden="1">
      <c r="A53" s="39"/>
      <c r="B53" s="39"/>
      <c r="C53" s="39"/>
      <c r="D53" s="39"/>
      <c r="E53" s="39"/>
      <c r="F53" s="39"/>
    </row>
    <row r="54" spans="1:6" s="1" customFormat="1" hidden="1">
      <c r="A54" s="39"/>
      <c r="B54" s="39"/>
      <c r="C54" s="39"/>
      <c r="D54" s="39"/>
      <c r="E54" s="39"/>
      <c r="F54" s="39"/>
    </row>
    <row r="55" spans="1:6" s="47" customFormat="1">
      <c r="A55" s="39"/>
      <c r="B55" s="39"/>
      <c r="C55" s="39"/>
      <c r="D55" s="39"/>
      <c r="E55" s="39"/>
      <c r="F55" s="39"/>
    </row>
    <row r="56" spans="1:6" s="167" customFormat="1">
      <c r="A56" s="39"/>
      <c r="B56" s="39"/>
      <c r="C56" s="39"/>
      <c r="D56" s="39"/>
      <c r="E56" s="39"/>
      <c r="F56" s="39"/>
    </row>
    <row r="57" spans="1:6" s="167" customFormat="1">
      <c r="A57" s="39"/>
      <c r="B57" s="39"/>
      <c r="C57" s="39"/>
      <c r="D57" s="39"/>
      <c r="E57" s="39"/>
      <c r="F57" s="39"/>
    </row>
    <row r="62" spans="1:6" s="41" customFormat="1"/>
  </sheetData>
  <pageMargins left="0.75" right="0.75" top="1" bottom="1" header="0.5" footer="0.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rgb="FF00B0F0"/>
    <pageSetUpPr fitToPage="1"/>
  </sheetPr>
  <dimension ref="A1:BJ47"/>
  <sheetViews>
    <sheetView showGridLines="0" topLeftCell="A11" zoomScale="150" zoomScaleNormal="150" zoomScaleSheetLayoutView="100" workbookViewId="0">
      <selection activeCell="D8" sqref="D8:E8"/>
    </sheetView>
  </sheetViews>
  <sheetFormatPr defaultColWidth="9.33203125" defaultRowHeight="10.199999999999999"/>
  <cols>
    <col min="1" max="1" width="3" style="145" customWidth="1"/>
    <col min="2" max="2" width="58.33203125" style="145" customWidth="1"/>
    <col min="3" max="3" width="8.6640625" style="145" customWidth="1"/>
    <col min="4" max="5" width="22.6640625" style="145" customWidth="1"/>
    <col min="6" max="16384" width="9.33203125" style="145"/>
  </cols>
  <sheetData>
    <row r="1" spans="1:62" s="143" customFormat="1">
      <c r="B1" s="144"/>
    </row>
    <row r="2" spans="1:62" s="146" customFormat="1">
      <c r="A2" s="149"/>
      <c r="B2" s="156" t="s">
        <v>115</v>
      </c>
      <c r="C2" s="156" t="s">
        <v>274</v>
      </c>
      <c r="D2" s="156" t="str">
        <f>CONCATENATE("za okres ",'Dane podstawowe'!$B$7)</f>
        <v>za okres 01.01.2024-31.12.2024</v>
      </c>
      <c r="E2" s="156" t="s">
        <v>949</v>
      </c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49"/>
      <c r="Z2" s="149"/>
      <c r="AA2" s="149"/>
      <c r="AB2" s="149"/>
      <c r="AC2" s="149"/>
      <c r="AD2" s="149"/>
      <c r="AE2" s="149"/>
      <c r="AF2" s="149"/>
      <c r="AG2" s="149"/>
      <c r="AH2" s="149"/>
      <c r="AI2" s="149"/>
      <c r="AJ2" s="149"/>
      <c r="AK2" s="149"/>
      <c r="AL2" s="149"/>
      <c r="AM2" s="149"/>
      <c r="AN2" s="149"/>
      <c r="AO2" s="149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149"/>
      <c r="BB2" s="149"/>
      <c r="BC2" s="149"/>
      <c r="BD2" s="149"/>
      <c r="BE2" s="149"/>
      <c r="BF2" s="149"/>
      <c r="BG2" s="149"/>
      <c r="BH2" s="149"/>
      <c r="BI2" s="149"/>
      <c r="BJ2" s="149"/>
    </row>
    <row r="3" spans="1:62" s="147" customFormat="1">
      <c r="B3" s="157" t="s">
        <v>242</v>
      </c>
      <c r="C3" s="158" t="s">
        <v>813</v>
      </c>
      <c r="D3" s="227">
        <v>77819171</v>
      </c>
      <c r="E3" s="227">
        <v>89545649</v>
      </c>
    </row>
    <row r="4" spans="1:62" s="149" customFormat="1" hidden="1">
      <c r="B4" s="152" t="s">
        <v>104</v>
      </c>
      <c r="C4" s="158"/>
      <c r="D4" s="331">
        <v>0</v>
      </c>
      <c r="E4" s="331">
        <v>0</v>
      </c>
    </row>
    <row r="5" spans="1:62" s="149" customFormat="1" hidden="1">
      <c r="B5" s="152" t="s">
        <v>103</v>
      </c>
      <c r="C5" s="158"/>
      <c r="D5" s="331"/>
      <c r="E5" s="331"/>
    </row>
    <row r="6" spans="1:62" s="149" customFormat="1" hidden="1">
      <c r="B6" s="152" t="s">
        <v>105</v>
      </c>
      <c r="C6" s="158"/>
      <c r="D6" s="331"/>
      <c r="E6" s="331"/>
    </row>
    <row r="7" spans="1:62" s="149" customFormat="1">
      <c r="B7" s="157" t="s">
        <v>498</v>
      </c>
      <c r="C7" s="158" t="s">
        <v>798</v>
      </c>
      <c r="D7" s="229">
        <f>SUM(D8:D15)</f>
        <v>79374041</v>
      </c>
      <c r="E7" s="229">
        <f>SUM(E8:E15)</f>
        <v>90412845</v>
      </c>
    </row>
    <row r="8" spans="1:62" s="147" customFormat="1">
      <c r="B8" s="305" t="s">
        <v>28</v>
      </c>
      <c r="C8" s="158"/>
      <c r="D8" s="232">
        <v>3807370</v>
      </c>
      <c r="E8" s="232">
        <v>3368608</v>
      </c>
    </row>
    <row r="9" spans="1:62" s="149" customFormat="1">
      <c r="B9" s="305" t="s">
        <v>499</v>
      </c>
      <c r="C9" s="158"/>
      <c r="D9" s="232">
        <v>190728</v>
      </c>
      <c r="E9" s="232">
        <v>237735</v>
      </c>
    </row>
    <row r="10" spans="1:62" s="149" customFormat="1">
      <c r="B10" s="305" t="s">
        <v>500</v>
      </c>
      <c r="C10" s="158"/>
      <c r="D10" s="232">
        <v>56617137</v>
      </c>
      <c r="E10" s="232">
        <v>65051951</v>
      </c>
    </row>
    <row r="11" spans="1:62" s="149" customFormat="1">
      <c r="B11" s="305" t="s">
        <v>31</v>
      </c>
      <c r="C11" s="158"/>
      <c r="D11" s="232">
        <v>168179</v>
      </c>
      <c r="E11" s="232">
        <v>198028</v>
      </c>
    </row>
    <row r="12" spans="1:62" s="149" customFormat="1">
      <c r="B12" s="305" t="s">
        <v>185</v>
      </c>
      <c r="C12" s="158"/>
      <c r="D12" s="232">
        <v>14568415</v>
      </c>
      <c r="E12" s="232">
        <v>17169912</v>
      </c>
    </row>
    <row r="13" spans="1:62" s="149" customFormat="1">
      <c r="B13" s="305" t="s">
        <v>501</v>
      </c>
      <c r="C13" s="158"/>
      <c r="D13" s="232">
        <v>2700650</v>
      </c>
      <c r="E13" s="232">
        <v>3156650</v>
      </c>
    </row>
    <row r="14" spans="1:62" s="149" customFormat="1">
      <c r="B14" s="305" t="s">
        <v>502</v>
      </c>
      <c r="C14" s="158"/>
      <c r="D14" s="232">
        <v>1321562</v>
      </c>
      <c r="E14" s="232">
        <v>1229961</v>
      </c>
    </row>
    <row r="15" spans="1:62" s="149" customFormat="1" hidden="1">
      <c r="B15" s="305" t="s">
        <v>33</v>
      </c>
      <c r="C15" s="158"/>
      <c r="D15" s="232"/>
      <c r="E15" s="232">
        <v>0</v>
      </c>
    </row>
    <row r="16" spans="1:62" s="149" customFormat="1" hidden="1">
      <c r="B16" s="159" t="s">
        <v>503</v>
      </c>
      <c r="C16" s="158"/>
      <c r="D16" s="231"/>
      <c r="E16" s="231"/>
    </row>
    <row r="17" spans="2:6" s="149" customFormat="1" hidden="1">
      <c r="B17" s="305" t="s">
        <v>496</v>
      </c>
      <c r="C17" s="158"/>
      <c r="D17" s="232"/>
      <c r="E17" s="232">
        <v>0</v>
      </c>
      <c r="F17" s="161" t="s">
        <v>497</v>
      </c>
    </row>
    <row r="18" spans="2:6" s="149" customFormat="1">
      <c r="B18" s="157" t="s">
        <v>293</v>
      </c>
      <c r="C18" s="158" t="s">
        <v>797</v>
      </c>
      <c r="D18" s="229">
        <v>653584</v>
      </c>
      <c r="E18" s="229">
        <v>925142</v>
      </c>
    </row>
    <row r="19" spans="2:6" s="149" customFormat="1">
      <c r="B19" s="157" t="s">
        <v>294</v>
      </c>
      <c r="C19" s="158" t="s">
        <v>797</v>
      </c>
      <c r="D19" s="229">
        <v>3437148</v>
      </c>
      <c r="E19" s="229">
        <v>147735</v>
      </c>
    </row>
    <row r="20" spans="2:6" s="149" customFormat="1" hidden="1">
      <c r="B20" s="309" t="s">
        <v>494</v>
      </c>
      <c r="C20" s="158"/>
      <c r="D20" s="331">
        <v>0</v>
      </c>
      <c r="E20" s="331">
        <v>0</v>
      </c>
      <c r="F20" s="161" t="s">
        <v>495</v>
      </c>
    </row>
    <row r="21" spans="2:6" s="149" customFormat="1">
      <c r="B21" s="159" t="s">
        <v>295</v>
      </c>
      <c r="C21" s="158"/>
      <c r="D21" s="231">
        <f>D3-D7+D18-D19</f>
        <v>-4338434</v>
      </c>
      <c r="E21" s="231">
        <f>E3-E7+E18-E19</f>
        <v>-89789</v>
      </c>
    </row>
    <row r="22" spans="2:6" s="149" customFormat="1">
      <c r="B22" s="148" t="s">
        <v>268</v>
      </c>
      <c r="C22" s="158" t="s">
        <v>814</v>
      </c>
      <c r="D22" s="232">
        <v>43725</v>
      </c>
      <c r="E22" s="232">
        <v>15536</v>
      </c>
    </row>
    <row r="23" spans="2:6" s="149" customFormat="1">
      <c r="B23" s="148" t="s">
        <v>467</v>
      </c>
      <c r="C23" s="158" t="s">
        <v>814</v>
      </c>
      <c r="D23" s="331">
        <v>351549</v>
      </c>
      <c r="E23" s="331">
        <v>503928</v>
      </c>
    </row>
    <row r="24" spans="2:6" s="149" customFormat="1" hidden="1">
      <c r="B24" s="263" t="s">
        <v>356</v>
      </c>
      <c r="C24" s="158"/>
      <c r="D24" s="331">
        <v>0</v>
      </c>
      <c r="E24" s="331">
        <v>0</v>
      </c>
    </row>
    <row r="25" spans="2:6" s="149" customFormat="1" hidden="1">
      <c r="B25" s="309" t="s">
        <v>510</v>
      </c>
      <c r="C25" s="158"/>
      <c r="D25" s="331">
        <v>0</v>
      </c>
      <c r="E25" s="331">
        <v>0</v>
      </c>
    </row>
    <row r="26" spans="2:6" s="149" customFormat="1">
      <c r="B26" s="159" t="s">
        <v>391</v>
      </c>
      <c r="C26" s="158"/>
      <c r="D26" s="231">
        <f>D21+D22-D23+D24+D25</f>
        <v>-4646258</v>
      </c>
      <c r="E26" s="231">
        <f>E21+E22-E23+E24+E25</f>
        <v>-578181</v>
      </c>
    </row>
    <row r="27" spans="2:6" s="149" customFormat="1">
      <c r="B27" s="148" t="s">
        <v>392</v>
      </c>
      <c r="C27" s="158" t="s">
        <v>799</v>
      </c>
      <c r="D27" s="232">
        <v>244068</v>
      </c>
      <c r="E27" s="232">
        <v>197710</v>
      </c>
    </row>
    <row r="28" spans="2:6" s="149" customFormat="1" hidden="1">
      <c r="B28" s="309" t="s">
        <v>508</v>
      </c>
      <c r="C28" s="158"/>
      <c r="D28" s="232"/>
      <c r="E28" s="232">
        <v>0</v>
      </c>
    </row>
    <row r="29" spans="2:6" s="149" customFormat="1">
      <c r="B29" s="159" t="s">
        <v>296</v>
      </c>
      <c r="C29" s="158"/>
      <c r="D29" s="231">
        <f>D26-D27</f>
        <v>-4890326</v>
      </c>
      <c r="E29" s="231">
        <f>E26-E27</f>
        <v>-775891</v>
      </c>
    </row>
    <row r="30" spans="2:6" s="149" customFormat="1">
      <c r="B30" s="160" t="s">
        <v>297</v>
      </c>
      <c r="C30" s="158"/>
      <c r="D30" s="331">
        <v>0</v>
      </c>
      <c r="E30" s="331">
        <v>0</v>
      </c>
    </row>
    <row r="31" spans="2:6" s="149" customFormat="1">
      <c r="B31" s="159" t="s">
        <v>184</v>
      </c>
      <c r="C31" s="158"/>
      <c r="D31" s="231">
        <f>D29+D30</f>
        <v>-4890326</v>
      </c>
      <c r="E31" s="231">
        <f>E29+E30</f>
        <v>-775891</v>
      </c>
    </row>
    <row r="32" spans="2:6" s="149" customFormat="1">
      <c r="B32" s="159"/>
      <c r="C32" s="158"/>
      <c r="D32" s="231"/>
      <c r="E32" s="231"/>
    </row>
    <row r="33" spans="2:5" s="161" customFormat="1">
      <c r="B33" s="45" t="s">
        <v>472</v>
      </c>
      <c r="C33" s="158"/>
      <c r="D33" s="232">
        <f>-32805-1</f>
        <v>-32806</v>
      </c>
      <c r="E33" s="232">
        <v>40877</v>
      </c>
    </row>
    <row r="34" spans="2:5" s="149" customFormat="1">
      <c r="B34" s="150" t="s">
        <v>124</v>
      </c>
      <c r="C34" s="158"/>
      <c r="D34" s="227">
        <f>D31-D33</f>
        <v>-4857520</v>
      </c>
      <c r="E34" s="227">
        <f>E31-E33</f>
        <v>-816768</v>
      </c>
    </row>
    <row r="35" spans="2:5" s="149" customFormat="1">
      <c r="B35" s="150"/>
      <c r="C35" s="158"/>
      <c r="D35" s="227"/>
      <c r="E35" s="227"/>
    </row>
    <row r="36" spans="2:5" s="149" customFormat="1">
      <c r="B36" s="151" t="s">
        <v>106</v>
      </c>
      <c r="C36" s="158" t="s">
        <v>815</v>
      </c>
      <c r="D36" s="227"/>
      <c r="E36" s="227"/>
    </row>
    <row r="37" spans="2:5" s="149" customFormat="1" hidden="1">
      <c r="B37" s="72" t="s">
        <v>125</v>
      </c>
      <c r="C37" s="158"/>
      <c r="D37" s="350">
        <f>D31/2485775</f>
        <v>-1.9673244762699762</v>
      </c>
      <c r="E37" s="350">
        <f>E31/2485775</f>
        <v>-0.31213243354688175</v>
      </c>
    </row>
    <row r="38" spans="2:5" s="149" customFormat="1" hidden="1">
      <c r="B38" s="72" t="s">
        <v>126</v>
      </c>
      <c r="C38" s="158"/>
      <c r="D38" s="350">
        <f>D31/2485775</f>
        <v>-1.9673244762699762</v>
      </c>
      <c r="E38" s="350">
        <f>E31/2485775</f>
        <v>-0.31213243354688175</v>
      </c>
    </row>
    <row r="39" spans="2:5" s="149" customFormat="1" hidden="1">
      <c r="B39" s="150" t="s">
        <v>123</v>
      </c>
      <c r="C39" s="158"/>
      <c r="D39" s="229"/>
      <c r="E39" s="229"/>
    </row>
    <row r="40" spans="2:5" s="149" customFormat="1">
      <c r="B40" s="72" t="s">
        <v>125</v>
      </c>
      <c r="C40" s="158"/>
      <c r="D40" s="350">
        <f>D34/2485775</f>
        <v>-1.9541269825305991</v>
      </c>
      <c r="E40" s="350">
        <f>E34/2485775</f>
        <v>-0.32857680200339934</v>
      </c>
    </row>
    <row r="41" spans="2:5" s="149" customFormat="1">
      <c r="B41" s="72" t="s">
        <v>126</v>
      </c>
      <c r="C41" s="305"/>
      <c r="D41" s="350">
        <f>D34/2485775</f>
        <v>-1.9541269825305991</v>
      </c>
      <c r="E41" s="350">
        <f>E34/2485775</f>
        <v>-0.32857680200339934</v>
      </c>
    </row>
    <row r="42" spans="2:5" s="149" customFormat="1">
      <c r="B42" s="150" t="s">
        <v>241</v>
      </c>
      <c r="C42" s="305"/>
      <c r="D42" s="229">
        <v>0</v>
      </c>
      <c r="E42" s="229">
        <v>0</v>
      </c>
    </row>
    <row r="43" spans="2:5">
      <c r="B43" s="153"/>
      <c r="C43" s="153"/>
      <c r="D43" s="154"/>
      <c r="E43" s="154"/>
    </row>
    <row r="44" spans="2:5">
      <c r="B44" s="155"/>
      <c r="C44" s="155"/>
      <c r="D44" s="154"/>
      <c r="E44" s="154"/>
    </row>
    <row r="45" spans="2:5">
      <c r="B45" s="153"/>
      <c r="C45" s="153"/>
      <c r="D45" s="154"/>
      <c r="E45" s="154"/>
    </row>
    <row r="46" spans="2:5">
      <c r="B46" s="153"/>
      <c r="C46" s="153"/>
      <c r="D46" s="154"/>
      <c r="E46" s="154"/>
    </row>
    <row r="47" spans="2:5">
      <c r="D47" s="154"/>
      <c r="E47" s="154"/>
    </row>
  </sheetData>
  <phoneticPr fontId="41" type="noConversion"/>
  <pageMargins left="0.7" right="0.7" top="0.75" bottom="0.75" header="0.3" footer="0.3"/>
  <pageSetup paperSize="9" scale="89" orientation="landscape" horizontalDpi="4294967295" verticalDpi="4294967295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3"/>
  <dimension ref="A1:C16"/>
  <sheetViews>
    <sheetView showGridLines="0" view="pageBreakPreview" zoomScaleNormal="100" zoomScaleSheetLayoutView="100" workbookViewId="0">
      <selection activeCell="H35" sqref="H35"/>
    </sheetView>
  </sheetViews>
  <sheetFormatPr defaultColWidth="9.33203125" defaultRowHeight="10.199999999999999"/>
  <cols>
    <col min="1" max="1" width="42.6640625" style="167" customWidth="1"/>
    <col min="2" max="3" width="15.44140625" style="167" customWidth="1"/>
    <col min="4" max="4" width="15.6640625" style="167" customWidth="1"/>
    <col min="5" max="16384" width="9.33203125" style="167"/>
  </cols>
  <sheetData>
    <row r="1" spans="1:3" s="41" customFormat="1">
      <c r="A1" s="144"/>
    </row>
    <row r="2" spans="1:3" s="39" customFormat="1" ht="13.2">
      <c r="A2" s="324" t="s">
        <v>1022</v>
      </c>
    </row>
    <row r="3" spans="1:3" s="39" customFormat="1"/>
    <row r="4" spans="1:3" s="1" customFormat="1">
      <c r="A4" s="39"/>
      <c r="B4" s="686"/>
      <c r="C4" s="686"/>
    </row>
    <row r="5" spans="1:3" s="39" customFormat="1">
      <c r="A5" s="82" t="s">
        <v>269</v>
      </c>
      <c r="B5" s="358">
        <f>'Dane podstawowe'!$B$9</f>
        <v>45657</v>
      </c>
      <c r="C5" s="358">
        <f>'Dane podstawowe'!$B$14</f>
        <v>45291</v>
      </c>
    </row>
    <row r="6" spans="1:3">
      <c r="A6" s="612" t="s">
        <v>263</v>
      </c>
      <c r="B6" s="613">
        <f>(Pasywa!D13+Pasywa!D21)</f>
        <v>3062279</v>
      </c>
      <c r="C6" s="613">
        <f>(Pasywa!E13+Pasywa!E21)</f>
        <v>1870668</v>
      </c>
    </row>
    <row r="7" spans="1:3" s="1" customFormat="1" ht="20.399999999999999">
      <c r="A7" s="58" t="s">
        <v>265</v>
      </c>
      <c r="B7" s="71">
        <f>(Pasywa!D23+Pasywa!D25)</f>
        <v>10648471</v>
      </c>
      <c r="C7" s="71">
        <f>(Pasywa!E23+Pasywa!E25)</f>
        <v>12467444</v>
      </c>
    </row>
    <row r="8" spans="1:3">
      <c r="A8" s="612" t="s">
        <v>55</v>
      </c>
      <c r="B8" s="613">
        <f>Aktywa!D23</f>
        <v>3647791</v>
      </c>
      <c r="C8" s="613">
        <f>Aktywa!E23</f>
        <v>2555078</v>
      </c>
    </row>
    <row r="9" spans="1:3" s="39" customFormat="1">
      <c r="A9" s="54" t="s">
        <v>56</v>
      </c>
      <c r="B9" s="102">
        <f>B6+B7-B8</f>
        <v>10062959</v>
      </c>
      <c r="C9" s="102">
        <f>C6+C7-C8</f>
        <v>11783034</v>
      </c>
    </row>
    <row r="10" spans="1:3">
      <c r="A10" s="700"/>
      <c r="B10" s="701"/>
      <c r="C10" s="701"/>
    </row>
    <row r="11" spans="1:3" s="1" customFormat="1">
      <c r="A11" s="58" t="s">
        <v>264</v>
      </c>
      <c r="B11" s="71"/>
      <c r="C11" s="71"/>
    </row>
    <row r="12" spans="1:3">
      <c r="A12" s="612" t="s">
        <v>57</v>
      </c>
      <c r="B12" s="613">
        <f>Pasywa!D3</f>
        <v>15164644</v>
      </c>
      <c r="C12" s="613">
        <f>Pasywa!E3</f>
        <v>20127831</v>
      </c>
    </row>
    <row r="13" spans="1:3" s="1" customFormat="1">
      <c r="A13" s="58" t="s">
        <v>58</v>
      </c>
      <c r="B13" s="71"/>
      <c r="C13" s="71"/>
    </row>
    <row r="14" spans="1:3" s="39" customFormat="1">
      <c r="A14" s="54" t="s">
        <v>59</v>
      </c>
      <c r="B14" s="102">
        <f>B13+B12+B11</f>
        <v>15164644</v>
      </c>
      <c r="C14" s="102">
        <f>C13+C12+C11</f>
        <v>20127831</v>
      </c>
    </row>
    <row r="15" spans="1:3" s="39" customFormat="1">
      <c r="A15" s="81" t="s">
        <v>60</v>
      </c>
      <c r="B15" s="102">
        <f>B14+B9</f>
        <v>25227603</v>
      </c>
      <c r="C15" s="102">
        <f>C14+C9</f>
        <v>31910865</v>
      </c>
    </row>
    <row r="16" spans="1:3">
      <c r="A16" s="612" t="s">
        <v>61</v>
      </c>
      <c r="B16" s="614">
        <f>B9/B15</f>
        <v>0.39888684628499982</v>
      </c>
      <c r="C16" s="614">
        <f>C9/C15</f>
        <v>0.36924834221823821</v>
      </c>
    </row>
  </sheetData>
  <mergeCells count="2">
    <mergeCell ref="B4:C4"/>
    <mergeCell ref="A10:C10"/>
  </mergeCells>
  <phoneticPr fontId="41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showGridLines="0" zoomScaleNormal="100" zoomScaleSheetLayoutView="100" workbookViewId="0">
      <selection activeCell="A12" sqref="A12:A14"/>
    </sheetView>
  </sheetViews>
  <sheetFormatPr defaultColWidth="9.33203125" defaultRowHeight="13.2"/>
  <cols>
    <col min="1" max="1" width="45.44140625" style="523" customWidth="1"/>
    <col min="2" max="2" width="15.44140625" style="521" customWidth="1"/>
    <col min="3" max="5" width="15.44140625" style="522" customWidth="1"/>
    <col min="6" max="6" width="15.44140625" style="521" customWidth="1"/>
    <col min="7" max="12" width="15.44140625" style="522" customWidth="1"/>
    <col min="13" max="13" width="14.33203125" style="523" customWidth="1"/>
    <col min="14" max="256" width="9.33203125" style="523"/>
    <col min="257" max="257" width="44.33203125" style="523" customWidth="1"/>
    <col min="258" max="268" width="15.44140625" style="523" customWidth="1"/>
    <col min="269" max="269" width="14.33203125" style="523" customWidth="1"/>
    <col min="270" max="512" width="9.33203125" style="523"/>
    <col min="513" max="513" width="44.33203125" style="523" customWidth="1"/>
    <col min="514" max="524" width="15.44140625" style="523" customWidth="1"/>
    <col min="525" max="525" width="14.33203125" style="523" customWidth="1"/>
    <col min="526" max="768" width="9.33203125" style="523"/>
    <col min="769" max="769" width="44.33203125" style="523" customWidth="1"/>
    <col min="770" max="780" width="15.44140625" style="523" customWidth="1"/>
    <col min="781" max="781" width="14.33203125" style="523" customWidth="1"/>
    <col min="782" max="1024" width="9.33203125" style="523"/>
    <col min="1025" max="1025" width="44.33203125" style="523" customWidth="1"/>
    <col min="1026" max="1036" width="15.44140625" style="523" customWidth="1"/>
    <col min="1037" max="1037" width="14.33203125" style="523" customWidth="1"/>
    <col min="1038" max="1280" width="9.33203125" style="523"/>
    <col min="1281" max="1281" width="44.33203125" style="523" customWidth="1"/>
    <col min="1282" max="1292" width="15.44140625" style="523" customWidth="1"/>
    <col min="1293" max="1293" width="14.33203125" style="523" customWidth="1"/>
    <col min="1294" max="1536" width="9.33203125" style="523"/>
    <col min="1537" max="1537" width="44.33203125" style="523" customWidth="1"/>
    <col min="1538" max="1548" width="15.44140625" style="523" customWidth="1"/>
    <col min="1549" max="1549" width="14.33203125" style="523" customWidth="1"/>
    <col min="1550" max="1792" width="9.33203125" style="523"/>
    <col min="1793" max="1793" width="44.33203125" style="523" customWidth="1"/>
    <col min="1794" max="1804" width="15.44140625" style="523" customWidth="1"/>
    <col min="1805" max="1805" width="14.33203125" style="523" customWidth="1"/>
    <col min="1806" max="2048" width="9.33203125" style="523"/>
    <col min="2049" max="2049" width="44.33203125" style="523" customWidth="1"/>
    <col min="2050" max="2060" width="15.44140625" style="523" customWidth="1"/>
    <col min="2061" max="2061" width="14.33203125" style="523" customWidth="1"/>
    <col min="2062" max="2304" width="9.33203125" style="523"/>
    <col min="2305" max="2305" width="44.33203125" style="523" customWidth="1"/>
    <col min="2306" max="2316" width="15.44140625" style="523" customWidth="1"/>
    <col min="2317" max="2317" width="14.33203125" style="523" customWidth="1"/>
    <col min="2318" max="2560" width="9.33203125" style="523"/>
    <col min="2561" max="2561" width="44.33203125" style="523" customWidth="1"/>
    <col min="2562" max="2572" width="15.44140625" style="523" customWidth="1"/>
    <col min="2573" max="2573" width="14.33203125" style="523" customWidth="1"/>
    <col min="2574" max="2816" width="9.33203125" style="523"/>
    <col min="2817" max="2817" width="44.33203125" style="523" customWidth="1"/>
    <col min="2818" max="2828" width="15.44140625" style="523" customWidth="1"/>
    <col min="2829" max="2829" width="14.33203125" style="523" customWidth="1"/>
    <col min="2830" max="3072" width="9.33203125" style="523"/>
    <col min="3073" max="3073" width="44.33203125" style="523" customWidth="1"/>
    <col min="3074" max="3084" width="15.44140625" style="523" customWidth="1"/>
    <col min="3085" max="3085" width="14.33203125" style="523" customWidth="1"/>
    <col min="3086" max="3328" width="9.33203125" style="523"/>
    <col min="3329" max="3329" width="44.33203125" style="523" customWidth="1"/>
    <col min="3330" max="3340" width="15.44140625" style="523" customWidth="1"/>
    <col min="3341" max="3341" width="14.33203125" style="523" customWidth="1"/>
    <col min="3342" max="3584" width="9.33203125" style="523"/>
    <col min="3585" max="3585" width="44.33203125" style="523" customWidth="1"/>
    <col min="3586" max="3596" width="15.44140625" style="523" customWidth="1"/>
    <col min="3597" max="3597" width="14.33203125" style="523" customWidth="1"/>
    <col min="3598" max="3840" width="9.33203125" style="523"/>
    <col min="3841" max="3841" width="44.33203125" style="523" customWidth="1"/>
    <col min="3842" max="3852" width="15.44140625" style="523" customWidth="1"/>
    <col min="3853" max="3853" width="14.33203125" style="523" customWidth="1"/>
    <col min="3854" max="4096" width="9.33203125" style="523"/>
    <col min="4097" max="4097" width="44.33203125" style="523" customWidth="1"/>
    <col min="4098" max="4108" width="15.44140625" style="523" customWidth="1"/>
    <col min="4109" max="4109" width="14.33203125" style="523" customWidth="1"/>
    <col min="4110" max="4352" width="9.33203125" style="523"/>
    <col min="4353" max="4353" width="44.33203125" style="523" customWidth="1"/>
    <col min="4354" max="4364" width="15.44140625" style="523" customWidth="1"/>
    <col min="4365" max="4365" width="14.33203125" style="523" customWidth="1"/>
    <col min="4366" max="4608" width="9.33203125" style="523"/>
    <col min="4609" max="4609" width="44.33203125" style="523" customWidth="1"/>
    <col min="4610" max="4620" width="15.44140625" style="523" customWidth="1"/>
    <col min="4621" max="4621" width="14.33203125" style="523" customWidth="1"/>
    <col min="4622" max="4864" width="9.33203125" style="523"/>
    <col min="4865" max="4865" width="44.33203125" style="523" customWidth="1"/>
    <col min="4866" max="4876" width="15.44140625" style="523" customWidth="1"/>
    <col min="4877" max="4877" width="14.33203125" style="523" customWidth="1"/>
    <col min="4878" max="5120" width="9.33203125" style="523"/>
    <col min="5121" max="5121" width="44.33203125" style="523" customWidth="1"/>
    <col min="5122" max="5132" width="15.44140625" style="523" customWidth="1"/>
    <col min="5133" max="5133" width="14.33203125" style="523" customWidth="1"/>
    <col min="5134" max="5376" width="9.33203125" style="523"/>
    <col min="5377" max="5377" width="44.33203125" style="523" customWidth="1"/>
    <col min="5378" max="5388" width="15.44140625" style="523" customWidth="1"/>
    <col min="5389" max="5389" width="14.33203125" style="523" customWidth="1"/>
    <col min="5390" max="5632" width="9.33203125" style="523"/>
    <col min="5633" max="5633" width="44.33203125" style="523" customWidth="1"/>
    <col min="5634" max="5644" width="15.44140625" style="523" customWidth="1"/>
    <col min="5645" max="5645" width="14.33203125" style="523" customWidth="1"/>
    <col min="5646" max="5888" width="9.33203125" style="523"/>
    <col min="5889" max="5889" width="44.33203125" style="523" customWidth="1"/>
    <col min="5890" max="5900" width="15.44140625" style="523" customWidth="1"/>
    <col min="5901" max="5901" width="14.33203125" style="523" customWidth="1"/>
    <col min="5902" max="6144" width="9.33203125" style="523"/>
    <col min="6145" max="6145" width="44.33203125" style="523" customWidth="1"/>
    <col min="6146" max="6156" width="15.44140625" style="523" customWidth="1"/>
    <col min="6157" max="6157" width="14.33203125" style="523" customWidth="1"/>
    <col min="6158" max="6400" width="9.33203125" style="523"/>
    <col min="6401" max="6401" width="44.33203125" style="523" customWidth="1"/>
    <col min="6402" max="6412" width="15.44140625" style="523" customWidth="1"/>
    <col min="6413" max="6413" width="14.33203125" style="523" customWidth="1"/>
    <col min="6414" max="6656" width="9.33203125" style="523"/>
    <col min="6657" max="6657" width="44.33203125" style="523" customWidth="1"/>
    <col min="6658" max="6668" width="15.44140625" style="523" customWidth="1"/>
    <col min="6669" max="6669" width="14.33203125" style="523" customWidth="1"/>
    <col min="6670" max="6912" width="9.33203125" style="523"/>
    <col min="6913" max="6913" width="44.33203125" style="523" customWidth="1"/>
    <col min="6914" max="6924" width="15.44140625" style="523" customWidth="1"/>
    <col min="6925" max="6925" width="14.33203125" style="523" customWidth="1"/>
    <col min="6926" max="7168" width="9.33203125" style="523"/>
    <col min="7169" max="7169" width="44.33203125" style="523" customWidth="1"/>
    <col min="7170" max="7180" width="15.44140625" style="523" customWidth="1"/>
    <col min="7181" max="7181" width="14.33203125" style="523" customWidth="1"/>
    <col min="7182" max="7424" width="9.33203125" style="523"/>
    <col min="7425" max="7425" width="44.33203125" style="523" customWidth="1"/>
    <col min="7426" max="7436" width="15.44140625" style="523" customWidth="1"/>
    <col min="7437" max="7437" width="14.33203125" style="523" customWidth="1"/>
    <col min="7438" max="7680" width="9.33203125" style="523"/>
    <col min="7681" max="7681" width="44.33203125" style="523" customWidth="1"/>
    <col min="7682" max="7692" width="15.44140625" style="523" customWidth="1"/>
    <col min="7693" max="7693" width="14.33203125" style="523" customWidth="1"/>
    <col min="7694" max="7936" width="9.33203125" style="523"/>
    <col min="7937" max="7937" width="44.33203125" style="523" customWidth="1"/>
    <col min="7938" max="7948" width="15.44140625" style="523" customWidth="1"/>
    <col min="7949" max="7949" width="14.33203125" style="523" customWidth="1"/>
    <col min="7950" max="8192" width="9.33203125" style="523"/>
    <col min="8193" max="8193" width="44.33203125" style="523" customWidth="1"/>
    <col min="8194" max="8204" width="15.44140625" style="523" customWidth="1"/>
    <col min="8205" max="8205" width="14.33203125" style="523" customWidth="1"/>
    <col min="8206" max="8448" width="9.33203125" style="523"/>
    <col min="8449" max="8449" width="44.33203125" style="523" customWidth="1"/>
    <col min="8450" max="8460" width="15.44140625" style="523" customWidth="1"/>
    <col min="8461" max="8461" width="14.33203125" style="523" customWidth="1"/>
    <col min="8462" max="8704" width="9.33203125" style="523"/>
    <col min="8705" max="8705" width="44.33203125" style="523" customWidth="1"/>
    <col min="8706" max="8716" width="15.44140625" style="523" customWidth="1"/>
    <col min="8717" max="8717" width="14.33203125" style="523" customWidth="1"/>
    <col min="8718" max="8960" width="9.33203125" style="523"/>
    <col min="8961" max="8961" width="44.33203125" style="523" customWidth="1"/>
    <col min="8962" max="8972" width="15.44140625" style="523" customWidth="1"/>
    <col min="8973" max="8973" width="14.33203125" style="523" customWidth="1"/>
    <col min="8974" max="9216" width="9.33203125" style="523"/>
    <col min="9217" max="9217" width="44.33203125" style="523" customWidth="1"/>
    <col min="9218" max="9228" width="15.44140625" style="523" customWidth="1"/>
    <col min="9229" max="9229" width="14.33203125" style="523" customWidth="1"/>
    <col min="9230" max="9472" width="9.33203125" style="523"/>
    <col min="9473" max="9473" width="44.33203125" style="523" customWidth="1"/>
    <col min="9474" max="9484" width="15.44140625" style="523" customWidth="1"/>
    <col min="9485" max="9485" width="14.33203125" style="523" customWidth="1"/>
    <col min="9486" max="9728" width="9.33203125" style="523"/>
    <col min="9729" max="9729" width="44.33203125" style="523" customWidth="1"/>
    <col min="9730" max="9740" width="15.44140625" style="523" customWidth="1"/>
    <col min="9741" max="9741" width="14.33203125" style="523" customWidth="1"/>
    <col min="9742" max="9984" width="9.33203125" style="523"/>
    <col min="9985" max="9985" width="44.33203125" style="523" customWidth="1"/>
    <col min="9986" max="9996" width="15.44140625" style="523" customWidth="1"/>
    <col min="9997" max="9997" width="14.33203125" style="523" customWidth="1"/>
    <col min="9998" max="10240" width="9.33203125" style="523"/>
    <col min="10241" max="10241" width="44.33203125" style="523" customWidth="1"/>
    <col min="10242" max="10252" width="15.44140625" style="523" customWidth="1"/>
    <col min="10253" max="10253" width="14.33203125" style="523" customWidth="1"/>
    <col min="10254" max="10496" width="9.33203125" style="523"/>
    <col min="10497" max="10497" width="44.33203125" style="523" customWidth="1"/>
    <col min="10498" max="10508" width="15.44140625" style="523" customWidth="1"/>
    <col min="10509" max="10509" width="14.33203125" style="523" customWidth="1"/>
    <col min="10510" max="10752" width="9.33203125" style="523"/>
    <col min="10753" max="10753" width="44.33203125" style="523" customWidth="1"/>
    <col min="10754" max="10764" width="15.44140625" style="523" customWidth="1"/>
    <col min="10765" max="10765" width="14.33203125" style="523" customWidth="1"/>
    <col min="10766" max="11008" width="9.33203125" style="523"/>
    <col min="11009" max="11009" width="44.33203125" style="523" customWidth="1"/>
    <col min="11010" max="11020" width="15.44140625" style="523" customWidth="1"/>
    <col min="11021" max="11021" width="14.33203125" style="523" customWidth="1"/>
    <col min="11022" max="11264" width="9.33203125" style="523"/>
    <col min="11265" max="11265" width="44.33203125" style="523" customWidth="1"/>
    <col min="11266" max="11276" width="15.44140625" style="523" customWidth="1"/>
    <col min="11277" max="11277" width="14.33203125" style="523" customWidth="1"/>
    <col min="11278" max="11520" width="9.33203125" style="523"/>
    <col min="11521" max="11521" width="44.33203125" style="523" customWidth="1"/>
    <col min="11522" max="11532" width="15.44140625" style="523" customWidth="1"/>
    <col min="11533" max="11533" width="14.33203125" style="523" customWidth="1"/>
    <col min="11534" max="11776" width="9.33203125" style="523"/>
    <col min="11777" max="11777" width="44.33203125" style="523" customWidth="1"/>
    <col min="11778" max="11788" width="15.44140625" style="523" customWidth="1"/>
    <col min="11789" max="11789" width="14.33203125" style="523" customWidth="1"/>
    <col min="11790" max="12032" width="9.33203125" style="523"/>
    <col min="12033" max="12033" width="44.33203125" style="523" customWidth="1"/>
    <col min="12034" max="12044" width="15.44140625" style="523" customWidth="1"/>
    <col min="12045" max="12045" width="14.33203125" style="523" customWidth="1"/>
    <col min="12046" max="12288" width="9.33203125" style="523"/>
    <col min="12289" max="12289" width="44.33203125" style="523" customWidth="1"/>
    <col min="12290" max="12300" width="15.44140625" style="523" customWidth="1"/>
    <col min="12301" max="12301" width="14.33203125" style="523" customWidth="1"/>
    <col min="12302" max="12544" width="9.33203125" style="523"/>
    <col min="12545" max="12545" width="44.33203125" style="523" customWidth="1"/>
    <col min="12546" max="12556" width="15.44140625" style="523" customWidth="1"/>
    <col min="12557" max="12557" width="14.33203125" style="523" customWidth="1"/>
    <col min="12558" max="12800" width="9.33203125" style="523"/>
    <col min="12801" max="12801" width="44.33203125" style="523" customWidth="1"/>
    <col min="12802" max="12812" width="15.44140625" style="523" customWidth="1"/>
    <col min="12813" max="12813" width="14.33203125" style="523" customWidth="1"/>
    <col min="12814" max="13056" width="9.33203125" style="523"/>
    <col min="13057" max="13057" width="44.33203125" style="523" customWidth="1"/>
    <col min="13058" max="13068" width="15.44140625" style="523" customWidth="1"/>
    <col min="13069" max="13069" width="14.33203125" style="523" customWidth="1"/>
    <col min="13070" max="13312" width="9.33203125" style="523"/>
    <col min="13313" max="13313" width="44.33203125" style="523" customWidth="1"/>
    <col min="13314" max="13324" width="15.44140625" style="523" customWidth="1"/>
    <col min="13325" max="13325" width="14.33203125" style="523" customWidth="1"/>
    <col min="13326" max="13568" width="9.33203125" style="523"/>
    <col min="13569" max="13569" width="44.33203125" style="523" customWidth="1"/>
    <col min="13570" max="13580" width="15.44140625" style="523" customWidth="1"/>
    <col min="13581" max="13581" width="14.33203125" style="523" customWidth="1"/>
    <col min="13582" max="13824" width="9.33203125" style="523"/>
    <col min="13825" max="13825" width="44.33203125" style="523" customWidth="1"/>
    <col min="13826" max="13836" width="15.44140625" style="523" customWidth="1"/>
    <col min="13837" max="13837" width="14.33203125" style="523" customWidth="1"/>
    <col min="13838" max="14080" width="9.33203125" style="523"/>
    <col min="14081" max="14081" width="44.33203125" style="523" customWidth="1"/>
    <col min="14082" max="14092" width="15.44140625" style="523" customWidth="1"/>
    <col min="14093" max="14093" width="14.33203125" style="523" customWidth="1"/>
    <col min="14094" max="14336" width="9.33203125" style="523"/>
    <col min="14337" max="14337" width="44.33203125" style="523" customWidth="1"/>
    <col min="14338" max="14348" width="15.44140625" style="523" customWidth="1"/>
    <col min="14349" max="14349" width="14.33203125" style="523" customWidth="1"/>
    <col min="14350" max="14592" width="9.33203125" style="523"/>
    <col min="14593" max="14593" width="44.33203125" style="523" customWidth="1"/>
    <col min="14594" max="14604" width="15.44140625" style="523" customWidth="1"/>
    <col min="14605" max="14605" width="14.33203125" style="523" customWidth="1"/>
    <col min="14606" max="14848" width="9.33203125" style="523"/>
    <col min="14849" max="14849" width="44.33203125" style="523" customWidth="1"/>
    <col min="14850" max="14860" width="15.44140625" style="523" customWidth="1"/>
    <col min="14861" max="14861" width="14.33203125" style="523" customWidth="1"/>
    <col min="14862" max="15104" width="9.33203125" style="523"/>
    <col min="15105" max="15105" width="44.33203125" style="523" customWidth="1"/>
    <col min="15106" max="15116" width="15.44140625" style="523" customWidth="1"/>
    <col min="15117" max="15117" width="14.33203125" style="523" customWidth="1"/>
    <col min="15118" max="15360" width="9.33203125" style="523"/>
    <col min="15361" max="15361" width="44.33203125" style="523" customWidth="1"/>
    <col min="15362" max="15372" width="15.44140625" style="523" customWidth="1"/>
    <col min="15373" max="15373" width="14.33203125" style="523" customWidth="1"/>
    <col min="15374" max="15616" width="9.33203125" style="523"/>
    <col min="15617" max="15617" width="44.33203125" style="523" customWidth="1"/>
    <col min="15618" max="15628" width="15.44140625" style="523" customWidth="1"/>
    <col min="15629" max="15629" width="14.33203125" style="523" customWidth="1"/>
    <col min="15630" max="15872" width="9.33203125" style="523"/>
    <col min="15873" max="15873" width="44.33203125" style="523" customWidth="1"/>
    <col min="15874" max="15884" width="15.44140625" style="523" customWidth="1"/>
    <col min="15885" max="15885" width="14.33203125" style="523" customWidth="1"/>
    <col min="15886" max="16128" width="9.33203125" style="523"/>
    <col min="16129" max="16129" width="44.33203125" style="523" customWidth="1"/>
    <col min="16130" max="16140" width="15.44140625" style="523" customWidth="1"/>
    <col min="16141" max="16141" width="14.33203125" style="523" customWidth="1"/>
    <col min="16142" max="16384" width="9.33203125" style="523"/>
  </cols>
  <sheetData>
    <row r="1" spans="1:12">
      <c r="A1" s="433"/>
    </row>
    <row r="2" spans="1:12" s="526" customFormat="1">
      <c r="A2" s="702" t="s">
        <v>1023</v>
      </c>
      <c r="B2" s="702"/>
      <c r="C2" s="702"/>
      <c r="D2" s="702"/>
      <c r="E2" s="702"/>
      <c r="F2" s="524"/>
      <c r="G2" s="525"/>
      <c r="H2" s="525"/>
      <c r="I2" s="525"/>
      <c r="J2" s="525"/>
      <c r="K2" s="525"/>
      <c r="L2" s="525"/>
    </row>
    <row r="3" spans="1:12" s="526" customFormat="1" ht="10.199999999999999">
      <c r="B3" s="524"/>
      <c r="C3" s="525"/>
      <c r="D3" s="525"/>
      <c r="E3" s="525"/>
      <c r="F3" s="524"/>
      <c r="G3" s="525"/>
      <c r="H3" s="525"/>
      <c r="I3" s="525"/>
      <c r="J3" s="525"/>
      <c r="K3" s="525"/>
      <c r="L3" s="525"/>
    </row>
    <row r="4" spans="1:12" ht="38.25" customHeight="1">
      <c r="A4" s="533" t="s">
        <v>131</v>
      </c>
      <c r="B4" s="703" t="s">
        <v>132</v>
      </c>
      <c r="C4" s="704"/>
      <c r="D4" s="703" t="s">
        <v>676</v>
      </c>
      <c r="E4" s="704"/>
      <c r="F4" s="703" t="s">
        <v>133</v>
      </c>
      <c r="G4" s="704"/>
      <c r="H4" s="703" t="s">
        <v>677</v>
      </c>
      <c r="I4" s="704"/>
    </row>
    <row r="5" spans="1:12">
      <c r="A5" s="535"/>
      <c r="B5" s="532">
        <v>45657</v>
      </c>
      <c r="C5" s="532">
        <v>45291</v>
      </c>
      <c r="D5" s="532">
        <f>B5</f>
        <v>45657</v>
      </c>
      <c r="E5" s="532">
        <f>C5</f>
        <v>45291</v>
      </c>
      <c r="F5" s="532">
        <f>B5</f>
        <v>45657</v>
      </c>
      <c r="G5" s="532">
        <f>C5</f>
        <v>45291</v>
      </c>
      <c r="H5" s="532">
        <f>B5</f>
        <v>45657</v>
      </c>
      <c r="I5" s="532">
        <f>C5</f>
        <v>45291</v>
      </c>
    </row>
    <row r="6" spans="1:12" hidden="1">
      <c r="A6" s="536" t="s">
        <v>560</v>
      </c>
      <c r="B6" s="538" t="s">
        <v>831</v>
      </c>
      <c r="C6" s="538" t="s">
        <v>831</v>
      </c>
      <c r="D6" s="538" t="s">
        <v>831</v>
      </c>
      <c r="E6" s="538" t="s">
        <v>831</v>
      </c>
      <c r="F6" s="538" t="s">
        <v>831</v>
      </c>
      <c r="G6" s="538" t="s">
        <v>831</v>
      </c>
      <c r="H6" s="538" t="s">
        <v>831</v>
      </c>
      <c r="I6" s="538" t="s">
        <v>831</v>
      </c>
    </row>
    <row r="7" spans="1:12" ht="20.399999999999999">
      <c r="A7" s="537" t="s">
        <v>843</v>
      </c>
      <c r="B7" s="539">
        <v>0</v>
      </c>
      <c r="C7" s="539">
        <v>0</v>
      </c>
      <c r="D7" s="539">
        <f>SUM(D8:D10)</f>
        <v>0</v>
      </c>
      <c r="E7" s="539">
        <f t="shared" ref="E7:I7" si="0">SUM(E8:E10)</f>
        <v>0</v>
      </c>
      <c r="F7" s="539">
        <f t="shared" si="0"/>
        <v>609480</v>
      </c>
      <c r="G7" s="539">
        <f t="shared" si="0"/>
        <v>577200</v>
      </c>
      <c r="H7" s="539">
        <f t="shared" si="0"/>
        <v>79443</v>
      </c>
      <c r="I7" s="539">
        <f t="shared" si="0"/>
        <v>59163</v>
      </c>
    </row>
    <row r="8" spans="1:12">
      <c r="A8" s="633" t="s">
        <v>844</v>
      </c>
      <c r="B8" s="538">
        <v>0</v>
      </c>
      <c r="C8" s="538">
        <v>0</v>
      </c>
      <c r="D8" s="538">
        <v>0</v>
      </c>
      <c r="E8" s="538">
        <v>0</v>
      </c>
      <c r="F8" s="543">
        <v>306000</v>
      </c>
      <c r="G8" s="543">
        <v>306000</v>
      </c>
      <c r="H8" s="534">
        <v>31365</v>
      </c>
      <c r="I8" s="534">
        <v>31365</v>
      </c>
    </row>
    <row r="9" spans="1:12">
      <c r="A9" s="634" t="s">
        <v>845</v>
      </c>
      <c r="B9" s="538">
        <v>0</v>
      </c>
      <c r="C9" s="538">
        <v>0</v>
      </c>
      <c r="D9" s="538">
        <v>0</v>
      </c>
      <c r="E9" s="538">
        <v>0</v>
      </c>
      <c r="F9" s="538">
        <v>271200</v>
      </c>
      <c r="G9" s="538">
        <v>271200</v>
      </c>
      <c r="H9" s="534">
        <v>27798</v>
      </c>
      <c r="I9" s="534">
        <v>27798</v>
      </c>
    </row>
    <row r="10" spans="1:12">
      <c r="A10" s="633" t="s">
        <v>994</v>
      </c>
      <c r="B10" s="538">
        <v>0</v>
      </c>
      <c r="C10" s="538">
        <v>0</v>
      </c>
      <c r="D10" s="538">
        <v>0</v>
      </c>
      <c r="E10" s="538">
        <v>0</v>
      </c>
      <c r="F10" s="538">
        <v>32280</v>
      </c>
      <c r="G10" s="538">
        <v>0</v>
      </c>
      <c r="H10" s="534">
        <v>20280</v>
      </c>
      <c r="I10" s="534">
        <v>0</v>
      </c>
    </row>
    <row r="12" spans="1:12">
      <c r="A12" s="526"/>
      <c r="B12"/>
      <c r="C12"/>
      <c r="D12"/>
      <c r="E12"/>
      <c r="F12"/>
      <c r="G12"/>
      <c r="H12"/>
      <c r="I12"/>
    </row>
    <row r="13" spans="1:12">
      <c r="A13" s="526"/>
      <c r="B13"/>
      <c r="C13"/>
      <c r="D13"/>
      <c r="E13"/>
      <c r="F13"/>
      <c r="G13"/>
      <c r="H13"/>
      <c r="I13"/>
    </row>
  </sheetData>
  <mergeCells count="5">
    <mergeCell ref="A2:E2"/>
    <mergeCell ref="B4:C4"/>
    <mergeCell ref="D4:E4"/>
    <mergeCell ref="F4:G4"/>
    <mergeCell ref="H4:I4"/>
  </mergeCells>
  <pageMargins left="0.74803149606299213" right="0.74803149606299213" top="0.98425196850393704" bottom="0.98425196850393704" header="0.51181102362204722" footer="0.51181102362204722"/>
  <pageSetup paperSize="9" scale="53"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9"/>
  <dimension ref="A1:E85"/>
  <sheetViews>
    <sheetView showGridLines="0" topLeftCell="A25" zoomScaleNormal="100" zoomScaleSheetLayoutView="100" workbookViewId="0">
      <selection activeCell="J59" sqref="J59"/>
    </sheetView>
  </sheetViews>
  <sheetFormatPr defaultColWidth="9.33203125" defaultRowHeight="10.199999999999999"/>
  <cols>
    <col min="1" max="1" width="41.5546875" style="41" customWidth="1"/>
    <col min="2" max="2" width="16" style="41" customWidth="1"/>
    <col min="3" max="4" width="9.33203125" style="41" bestFit="1" customWidth="1"/>
    <col min="5" max="5" width="15.33203125" style="41" customWidth="1"/>
    <col min="6" max="16384" width="9.33203125" style="41"/>
  </cols>
  <sheetData>
    <row r="1" spans="1:5">
      <c r="A1" s="144"/>
      <c r="B1" s="144"/>
    </row>
    <row r="2" spans="1:5" ht="11.25" customHeight="1">
      <c r="A2" s="324" t="s">
        <v>1024</v>
      </c>
      <c r="B2" s="324"/>
    </row>
    <row r="3" spans="1:5">
      <c r="A3" s="170"/>
      <c r="B3" s="513"/>
    </row>
    <row r="4" spans="1:5">
      <c r="A4" s="108" t="s">
        <v>22</v>
      </c>
      <c r="B4" s="108"/>
    </row>
    <row r="5" spans="1:5" ht="20.399999999999999" hidden="1">
      <c r="A5" s="684"/>
      <c r="B5" s="685"/>
      <c r="C5" s="94" t="str">
        <f>'[12]Dane podstawowe'!$B$7</f>
        <v>01.01.2023-31.12.2023</v>
      </c>
      <c r="D5" s="94" t="str">
        <f>'[12]Dane podstawowe'!$B$12</f>
        <v>01.01.2022-31.12.2022</v>
      </c>
    </row>
    <row r="6" spans="1:5" ht="10.199999999999999" hidden="1" customHeight="1">
      <c r="A6" s="717" t="s">
        <v>8</v>
      </c>
      <c r="B6" s="718"/>
      <c r="C6" s="542"/>
      <c r="D6" s="527">
        <f>1151380+226857</f>
        <v>1378237</v>
      </c>
    </row>
    <row r="7" spans="1:5" hidden="1">
      <c r="A7" s="519" t="s">
        <v>529</v>
      </c>
      <c r="B7" s="520"/>
      <c r="C7" s="528">
        <v>0</v>
      </c>
      <c r="D7" s="528">
        <v>0</v>
      </c>
    </row>
    <row r="8" spans="1:5" hidden="1">
      <c r="A8" s="519" t="s">
        <v>551</v>
      </c>
      <c r="B8" s="520"/>
      <c r="C8" s="528">
        <v>0</v>
      </c>
      <c r="D8" s="528">
        <v>0</v>
      </c>
    </row>
    <row r="9" spans="1:5" hidden="1">
      <c r="A9" s="719" t="s">
        <v>9</v>
      </c>
      <c r="B9" s="720"/>
      <c r="C9" s="528">
        <v>0</v>
      </c>
      <c r="D9" s="528">
        <v>0</v>
      </c>
    </row>
    <row r="10" spans="1:5" hidden="1">
      <c r="A10" s="719" t="s">
        <v>10</v>
      </c>
      <c r="B10" s="720"/>
      <c r="C10" s="528">
        <v>0</v>
      </c>
      <c r="D10" s="528">
        <v>0</v>
      </c>
    </row>
    <row r="11" spans="1:5" hidden="1">
      <c r="A11" s="719" t="s">
        <v>11</v>
      </c>
      <c r="B11" s="720"/>
      <c r="C11" s="528">
        <v>0</v>
      </c>
      <c r="D11" s="528">
        <v>0</v>
      </c>
    </row>
    <row r="12" spans="1:5" hidden="1">
      <c r="A12" s="719" t="s">
        <v>12</v>
      </c>
      <c r="B12" s="720"/>
      <c r="C12" s="528">
        <v>0</v>
      </c>
      <c r="D12" s="527">
        <v>0</v>
      </c>
    </row>
    <row r="13" spans="1:5" hidden="1">
      <c r="A13" s="721" t="s">
        <v>471</v>
      </c>
      <c r="B13" s="722"/>
      <c r="C13" s="528">
        <v>0</v>
      </c>
      <c r="D13" s="528">
        <v>0</v>
      </c>
    </row>
    <row r="14" spans="1:5" hidden="1">
      <c r="A14" s="711" t="s">
        <v>23</v>
      </c>
      <c r="B14" s="712"/>
      <c r="C14" s="42">
        <f>SUM(C6:C13)</f>
        <v>0</v>
      </c>
      <c r="D14" s="42">
        <f>SUM(D6:D13)</f>
        <v>1378237</v>
      </c>
      <c r="E14" s="303"/>
    </row>
    <row r="15" spans="1:5" hidden="1">
      <c r="A15" s="64"/>
      <c r="B15" s="64"/>
      <c r="C15" s="190"/>
      <c r="D15" s="190"/>
      <c r="E15" s="190"/>
    </row>
    <row r="16" spans="1:5" ht="20.399999999999999">
      <c r="A16" s="707"/>
      <c r="B16" s="708"/>
      <c r="C16" s="615" t="s">
        <v>948</v>
      </c>
      <c r="D16" s="615" t="s">
        <v>875</v>
      </c>
      <c r="E16" s="190"/>
    </row>
    <row r="17" spans="1:5" ht="12.75" customHeight="1">
      <c r="A17" s="705" t="s">
        <v>910</v>
      </c>
      <c r="B17" s="706"/>
      <c r="C17" s="616">
        <v>834603</v>
      </c>
      <c r="D17" s="616">
        <v>1651442</v>
      </c>
      <c r="E17" s="190"/>
    </row>
    <row r="18" spans="1:5" ht="12.75" customHeight="1">
      <c r="A18" s="705" t="s">
        <v>911</v>
      </c>
      <c r="B18" s="706"/>
      <c r="C18" s="370">
        <v>60953</v>
      </c>
      <c r="D18" s="370">
        <v>63674</v>
      </c>
      <c r="E18" s="190"/>
    </row>
    <row r="19" spans="1:5" ht="12" customHeight="1">
      <c r="A19" s="705" t="s">
        <v>912</v>
      </c>
      <c r="B19" s="706"/>
      <c r="C19" s="370">
        <v>4657</v>
      </c>
      <c r="D19" s="370">
        <v>6720</v>
      </c>
      <c r="E19" s="190"/>
    </row>
    <row r="20" spans="1:5" hidden="1">
      <c r="A20" s="682" t="s">
        <v>11</v>
      </c>
      <c r="B20" s="683"/>
      <c r="C20" s="370">
        <v>0</v>
      </c>
      <c r="D20" s="370">
        <v>0</v>
      </c>
      <c r="E20" s="190"/>
    </row>
    <row r="21" spans="1:5">
      <c r="A21" s="715" t="s">
        <v>23</v>
      </c>
      <c r="B21" s="716"/>
      <c r="C21" s="617">
        <f>SUM(C17:C20)</f>
        <v>900213</v>
      </c>
      <c r="D21" s="617">
        <f>SUM(D17:D20)</f>
        <v>1721836</v>
      </c>
      <c r="E21" s="190"/>
    </row>
    <row r="22" spans="1:5">
      <c r="A22" s="64"/>
      <c r="B22" s="64"/>
      <c r="C22" s="190"/>
      <c r="D22" s="190"/>
      <c r="E22" s="190"/>
    </row>
    <row r="23" spans="1:5">
      <c r="A23" s="64"/>
      <c r="B23" s="64"/>
      <c r="C23" s="190"/>
      <c r="D23" s="190"/>
      <c r="E23" s="190"/>
    </row>
    <row r="24" spans="1:5">
      <c r="A24" s="108"/>
      <c r="B24" s="108"/>
    </row>
    <row r="25" spans="1:5">
      <c r="A25" s="126" t="s">
        <v>110</v>
      </c>
      <c r="B25" s="126"/>
    </row>
    <row r="26" spans="1:5" ht="20.399999999999999" hidden="1">
      <c r="A26" s="684"/>
      <c r="B26" s="685"/>
      <c r="C26" s="94" t="str">
        <f>'[12]Dane podstawowe'!$B$7</f>
        <v>01.01.2023-31.12.2023</v>
      </c>
      <c r="D26" s="94" t="str">
        <f>'[12]Dane podstawowe'!$B$12</f>
        <v>01.01.2022-31.12.2022</v>
      </c>
    </row>
    <row r="27" spans="1:5" ht="10.199999999999999" hidden="1" customHeight="1">
      <c r="A27" s="713" t="s">
        <v>8</v>
      </c>
      <c r="B27" s="714"/>
      <c r="C27" s="541"/>
      <c r="D27" s="529">
        <v>3413989</v>
      </c>
    </row>
    <row r="28" spans="1:5" hidden="1">
      <c r="A28" s="517" t="s">
        <v>529</v>
      </c>
      <c r="B28" s="518"/>
      <c r="C28" s="516">
        <v>0</v>
      </c>
      <c r="D28" s="516">
        <v>0</v>
      </c>
    </row>
    <row r="29" spans="1:5" hidden="1">
      <c r="A29" s="709" t="s">
        <v>9</v>
      </c>
      <c r="B29" s="710"/>
      <c r="C29" s="516">
        <v>0</v>
      </c>
      <c r="D29" s="516">
        <v>0</v>
      </c>
    </row>
    <row r="30" spans="1:5" hidden="1">
      <c r="A30" s="709" t="s">
        <v>10</v>
      </c>
      <c r="B30" s="710"/>
      <c r="C30" s="540"/>
      <c r="D30" s="516">
        <v>28869</v>
      </c>
    </row>
    <row r="31" spans="1:5" hidden="1">
      <c r="A31" s="709" t="s">
        <v>11</v>
      </c>
      <c r="B31" s="710"/>
      <c r="C31" s="516">
        <v>0</v>
      </c>
      <c r="D31" s="516">
        <v>0</v>
      </c>
    </row>
    <row r="32" spans="1:5" hidden="1">
      <c r="A32" s="709" t="s">
        <v>12</v>
      </c>
      <c r="B32" s="710"/>
      <c r="C32" s="516">
        <v>0</v>
      </c>
      <c r="D32" s="516">
        <v>0</v>
      </c>
    </row>
    <row r="33" spans="1:4" hidden="1">
      <c r="A33" s="711" t="s">
        <v>23</v>
      </c>
      <c r="B33" s="712"/>
      <c r="C33" s="42">
        <f>SUM(C27:C32)</f>
        <v>0</v>
      </c>
      <c r="D33" s="42">
        <f>SUM(D27:D32)</f>
        <v>3442858</v>
      </c>
    </row>
    <row r="34" spans="1:4" hidden="1">
      <c r="A34" s="64"/>
      <c r="B34" s="64"/>
      <c r="C34" s="190"/>
      <c r="D34" s="190"/>
    </row>
    <row r="35" spans="1:4" ht="20.399999999999999">
      <c r="A35" s="707"/>
      <c r="B35" s="708"/>
      <c r="C35" s="615" t="s">
        <v>948</v>
      </c>
      <c r="D35" s="615" t="s">
        <v>875</v>
      </c>
    </row>
    <row r="36" spans="1:4" ht="12" customHeight="1">
      <c r="A36" s="705" t="s">
        <v>910</v>
      </c>
      <c r="B36" s="706"/>
      <c r="C36" s="618">
        <v>1440307.42</v>
      </c>
      <c r="D36" s="618">
        <v>2057317</v>
      </c>
    </row>
    <row r="37" spans="1:4" ht="11.4" customHeight="1">
      <c r="A37" s="705" t="s">
        <v>911</v>
      </c>
      <c r="B37" s="706"/>
      <c r="C37" s="619">
        <v>254826.08</v>
      </c>
      <c r="D37" s="619">
        <v>376893</v>
      </c>
    </row>
    <row r="38" spans="1:4" ht="12" customHeight="1">
      <c r="A38" s="705" t="s">
        <v>912</v>
      </c>
      <c r="B38" s="706"/>
      <c r="C38" s="619">
        <v>8463</v>
      </c>
      <c r="D38" s="619">
        <f>12919+1</f>
        <v>12920</v>
      </c>
    </row>
    <row r="39" spans="1:4">
      <c r="A39" s="715" t="s">
        <v>23</v>
      </c>
      <c r="B39" s="716"/>
      <c r="C39" s="617">
        <f>C36+C37+C38</f>
        <v>1703596.5</v>
      </c>
      <c r="D39" s="617">
        <f>D36+D37+D38</f>
        <v>2447130</v>
      </c>
    </row>
    <row r="40" spans="1:4">
      <c r="A40" s="64"/>
      <c r="B40" s="64"/>
      <c r="C40" s="190"/>
      <c r="D40" s="190"/>
    </row>
    <row r="41" spans="1:4">
      <c r="A41" s="64"/>
      <c r="B41" s="64"/>
      <c r="C41" s="190"/>
      <c r="D41" s="190"/>
    </row>
    <row r="42" spans="1:4">
      <c r="A42" s="108" t="s">
        <v>536</v>
      </c>
      <c r="B42" s="108"/>
    </row>
    <row r="43" spans="1:4" ht="20.399999999999999" hidden="1">
      <c r="A43" s="684"/>
      <c r="B43" s="685"/>
      <c r="C43" s="94" t="str">
        <f>'[12]Dane podstawowe'!$B$7</f>
        <v>01.01.2023-31.12.2023</v>
      </c>
      <c r="D43" s="94" t="str">
        <f>D26</f>
        <v>01.01.2022-31.12.2022</v>
      </c>
    </row>
    <row r="44" spans="1:4" ht="10.199999999999999" hidden="1" customHeight="1">
      <c r="A44" s="713" t="s">
        <v>8</v>
      </c>
      <c r="B44" s="714"/>
      <c r="C44" s="540"/>
      <c r="D44" s="516">
        <v>60519</v>
      </c>
    </row>
    <row r="45" spans="1:4" hidden="1">
      <c r="A45" s="517" t="s">
        <v>529</v>
      </c>
      <c r="B45" s="518"/>
      <c r="C45" s="516">
        <v>0</v>
      </c>
      <c r="D45" s="516">
        <v>0</v>
      </c>
    </row>
    <row r="46" spans="1:4" hidden="1">
      <c r="A46" s="709" t="s">
        <v>9</v>
      </c>
      <c r="B46" s="710"/>
      <c r="C46" s="516">
        <v>0</v>
      </c>
      <c r="D46" s="516">
        <v>0</v>
      </c>
    </row>
    <row r="47" spans="1:4" hidden="1">
      <c r="A47" s="709" t="s">
        <v>10</v>
      </c>
      <c r="B47" s="710"/>
      <c r="C47" s="516">
        <v>0</v>
      </c>
      <c r="D47" s="516">
        <v>0</v>
      </c>
    </row>
    <row r="48" spans="1:4" hidden="1">
      <c r="A48" s="709" t="s">
        <v>11</v>
      </c>
      <c r="B48" s="710"/>
      <c r="C48" s="516">
        <v>0</v>
      </c>
      <c r="D48" s="516">
        <v>0</v>
      </c>
    </row>
    <row r="49" spans="1:4" hidden="1">
      <c r="A49" s="709" t="s">
        <v>12</v>
      </c>
      <c r="B49" s="710"/>
      <c r="C49" s="516">
        <v>0</v>
      </c>
      <c r="D49" s="516">
        <v>0</v>
      </c>
    </row>
    <row r="50" spans="1:4" hidden="1">
      <c r="A50" s="723" t="s">
        <v>471</v>
      </c>
      <c r="B50" s="724"/>
      <c r="C50" s="516">
        <v>0</v>
      </c>
      <c r="D50" s="516">
        <v>0</v>
      </c>
    </row>
    <row r="51" spans="1:4" hidden="1">
      <c r="A51" s="711" t="s">
        <v>23</v>
      </c>
      <c r="B51" s="712"/>
      <c r="C51" s="42">
        <f>SUM(C44:C50)</f>
        <v>0</v>
      </c>
      <c r="D51" s="42">
        <f>SUM(D44:D50)</f>
        <v>60519</v>
      </c>
    </row>
    <row r="52" spans="1:4" hidden="1">
      <c r="A52" s="64"/>
      <c r="B52" s="64"/>
      <c r="C52" s="190"/>
      <c r="D52" s="190"/>
    </row>
    <row r="53" spans="1:4" ht="20.399999999999999">
      <c r="A53" s="707"/>
      <c r="B53" s="708"/>
      <c r="C53" s="615" t="str">
        <f>C16</f>
        <v>01.01.2024-31.12.2024</v>
      </c>
      <c r="D53" s="615" t="str">
        <f>D16</f>
        <v>01.01.2023-31.12.2023</v>
      </c>
    </row>
    <row r="54" spans="1:4" ht="12" customHeight="1">
      <c r="A54" s="574" t="s">
        <v>910</v>
      </c>
      <c r="B54" s="575"/>
      <c r="C54" s="616">
        <v>56676.91</v>
      </c>
      <c r="D54" s="616">
        <v>52793</v>
      </c>
    </row>
    <row r="55" spans="1:4" ht="10.95" customHeight="1">
      <c r="A55" s="574" t="s">
        <v>911</v>
      </c>
      <c r="B55" s="575"/>
      <c r="C55" s="619">
        <v>12388</v>
      </c>
      <c r="D55" s="619">
        <v>13413</v>
      </c>
    </row>
    <row r="56" spans="1:4" ht="10.95" customHeight="1">
      <c r="A56" s="705" t="s">
        <v>912</v>
      </c>
      <c r="B56" s="706"/>
      <c r="C56" s="619">
        <v>111</v>
      </c>
      <c r="D56" s="619">
        <v>111</v>
      </c>
    </row>
    <row r="57" spans="1:4">
      <c r="A57" s="715" t="s">
        <v>23</v>
      </c>
      <c r="B57" s="716"/>
      <c r="C57" s="617">
        <f>SUM(C54:C56)</f>
        <v>69175.91</v>
      </c>
      <c r="D57" s="617">
        <f>SUM(D54:D56)</f>
        <v>66317</v>
      </c>
    </row>
    <row r="58" spans="1:4">
      <c r="A58" s="2"/>
      <c r="B58" s="2"/>
      <c r="C58" s="4"/>
      <c r="D58" s="4"/>
    </row>
    <row r="59" spans="1:4">
      <c r="A59" s="2"/>
      <c r="B59" s="2"/>
      <c r="C59" s="4"/>
      <c r="D59" s="4"/>
    </row>
    <row r="60" spans="1:4">
      <c r="A60" s="2"/>
      <c r="B60" s="2"/>
      <c r="C60" s="4"/>
      <c r="D60" s="4"/>
    </row>
    <row r="61" spans="1:4">
      <c r="A61" s="2"/>
      <c r="B61" s="2"/>
      <c r="C61" s="4"/>
      <c r="D61" s="4"/>
    </row>
    <row r="62" spans="1:4">
      <c r="A62" s="2"/>
      <c r="B62" s="2"/>
      <c r="C62" s="4"/>
      <c r="D62" s="4"/>
    </row>
    <row r="63" spans="1:4">
      <c r="A63" s="2"/>
      <c r="B63" s="2"/>
      <c r="C63" s="4"/>
      <c r="D63" s="4"/>
    </row>
    <row r="64" spans="1:4">
      <c r="A64" s="2"/>
      <c r="B64" s="2"/>
      <c r="C64" s="4"/>
      <c r="D64" s="4"/>
    </row>
    <row r="65" spans="1:4">
      <c r="A65" s="2"/>
      <c r="B65" s="2"/>
      <c r="C65" s="4"/>
      <c r="D65" s="4"/>
    </row>
    <row r="66" spans="1:4">
      <c r="A66" s="2"/>
      <c r="B66" s="2"/>
      <c r="C66" s="4"/>
      <c r="D66" s="4"/>
    </row>
    <row r="67" spans="1:4">
      <c r="A67" s="2"/>
      <c r="B67" s="2"/>
      <c r="C67" s="4"/>
      <c r="D67" s="4"/>
    </row>
    <row r="68" spans="1:4">
      <c r="A68" s="2"/>
      <c r="B68" s="2"/>
      <c r="C68" s="4"/>
      <c r="D68" s="4"/>
    </row>
    <row r="69" spans="1:4">
      <c r="A69" s="2"/>
      <c r="B69" s="2"/>
      <c r="C69" s="4"/>
      <c r="D69" s="4"/>
    </row>
    <row r="70" spans="1:4">
      <c r="A70" s="2"/>
      <c r="B70" s="2"/>
      <c r="C70" s="4"/>
      <c r="D70" s="4"/>
    </row>
    <row r="71" spans="1:4">
      <c r="A71" s="2"/>
      <c r="B71" s="2"/>
      <c r="C71" s="4"/>
      <c r="D71" s="4"/>
    </row>
    <row r="72" spans="1:4">
      <c r="A72" s="2"/>
      <c r="B72" s="2"/>
      <c r="C72" s="4"/>
      <c r="D72" s="4"/>
    </row>
    <row r="73" spans="1:4">
      <c r="A73" s="2"/>
      <c r="B73" s="2"/>
      <c r="C73" s="4"/>
      <c r="D73" s="4"/>
    </row>
    <row r="74" spans="1:4">
      <c r="A74" s="2"/>
      <c r="B74" s="2"/>
      <c r="C74" s="4"/>
      <c r="D74" s="4"/>
    </row>
    <row r="75" spans="1:4">
      <c r="A75" s="2"/>
      <c r="B75" s="2"/>
      <c r="C75" s="4"/>
      <c r="D75" s="4"/>
    </row>
    <row r="76" spans="1:4">
      <c r="A76" s="2"/>
      <c r="B76" s="2"/>
      <c r="C76" s="4"/>
      <c r="D76" s="4"/>
    </row>
    <row r="77" spans="1:4">
      <c r="A77" s="2"/>
      <c r="B77" s="2"/>
      <c r="C77" s="4"/>
      <c r="D77" s="4"/>
    </row>
    <row r="78" spans="1:4">
      <c r="A78" s="2"/>
      <c r="B78" s="2"/>
      <c r="C78" s="4"/>
      <c r="D78" s="4"/>
    </row>
    <row r="79" spans="1:4">
      <c r="A79" s="2"/>
      <c r="B79" s="2"/>
      <c r="C79" s="4"/>
      <c r="D79" s="4"/>
    </row>
    <row r="80" spans="1:4">
      <c r="A80" s="2"/>
      <c r="B80" s="2"/>
      <c r="C80" s="4"/>
      <c r="D80" s="4"/>
    </row>
    <row r="81" spans="1:4">
      <c r="A81" s="2"/>
      <c r="B81" s="2"/>
      <c r="C81" s="4"/>
      <c r="D81" s="4"/>
    </row>
    <row r="82" spans="1:4">
      <c r="A82" s="2"/>
      <c r="B82" s="2"/>
      <c r="C82" s="4"/>
      <c r="D82" s="4"/>
    </row>
    <row r="83" spans="1:4">
      <c r="A83" s="2"/>
      <c r="B83" s="2"/>
      <c r="C83" s="4"/>
      <c r="D83" s="4"/>
    </row>
    <row r="84" spans="1:4">
      <c r="A84" s="2"/>
      <c r="B84" s="2"/>
      <c r="C84" s="4"/>
      <c r="D84" s="4"/>
    </row>
    <row r="85" spans="1:4">
      <c r="A85" s="2"/>
      <c r="B85" s="2"/>
      <c r="C85" s="4"/>
      <c r="D85" s="4"/>
    </row>
  </sheetData>
  <mergeCells count="37">
    <mergeCell ref="A46:B46"/>
    <mergeCell ref="A53:B53"/>
    <mergeCell ref="A56:B56"/>
    <mergeCell ref="A57:B57"/>
    <mergeCell ref="A47:B47"/>
    <mergeCell ref="A48:B48"/>
    <mergeCell ref="A49:B49"/>
    <mergeCell ref="A50:B50"/>
    <mergeCell ref="A51:B51"/>
    <mergeCell ref="A38:B38"/>
    <mergeCell ref="A39:B39"/>
    <mergeCell ref="A43:B43"/>
    <mergeCell ref="A44:B44"/>
    <mergeCell ref="A29:B29"/>
    <mergeCell ref="A5:B5"/>
    <mergeCell ref="A14:B14"/>
    <mergeCell ref="A18:B18"/>
    <mergeCell ref="A6:B6"/>
    <mergeCell ref="A9:B9"/>
    <mergeCell ref="A12:B12"/>
    <mergeCell ref="A13:B13"/>
    <mergeCell ref="A10:B10"/>
    <mergeCell ref="A11:B11"/>
    <mergeCell ref="A19:B19"/>
    <mergeCell ref="A21:B21"/>
    <mergeCell ref="A16:B16"/>
    <mergeCell ref="A17:B17"/>
    <mergeCell ref="A20:B20"/>
    <mergeCell ref="A26:B26"/>
    <mergeCell ref="A37:B37"/>
    <mergeCell ref="A35:B35"/>
    <mergeCell ref="A36:B36"/>
    <mergeCell ref="A30:B30"/>
    <mergeCell ref="A32:B32"/>
    <mergeCell ref="A33:B33"/>
    <mergeCell ref="A31:B31"/>
    <mergeCell ref="A27:B27"/>
  </mergeCells>
  <phoneticPr fontId="41" type="noConversion"/>
  <pageMargins left="0.75" right="0.75" top="1" bottom="1" header="0.5" footer="0.5"/>
  <pageSetup paperSize="9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2">
    <pageSetUpPr fitToPage="1"/>
  </sheetPr>
  <dimension ref="A1:C22"/>
  <sheetViews>
    <sheetView showGridLines="0" view="pageBreakPreview" zoomScaleNormal="100" zoomScaleSheetLayoutView="100" workbookViewId="0">
      <selection activeCell="H22" sqref="H22"/>
    </sheetView>
  </sheetViews>
  <sheetFormatPr defaultRowHeight="13.2"/>
  <cols>
    <col min="1" max="1" width="53.6640625" customWidth="1"/>
    <col min="2" max="2" width="22.5546875" customWidth="1"/>
    <col min="3" max="3" width="18.33203125" bestFit="1" customWidth="1"/>
    <col min="4" max="4" width="18.33203125" customWidth="1"/>
    <col min="257" max="257" width="53.6640625" customWidth="1"/>
    <col min="258" max="258" width="22.5546875" customWidth="1"/>
    <col min="259" max="259" width="18.33203125" bestFit="1" customWidth="1"/>
    <col min="260" max="260" width="18.33203125" customWidth="1"/>
    <col min="513" max="513" width="53.6640625" customWidth="1"/>
    <col min="514" max="514" width="22.5546875" customWidth="1"/>
    <col min="515" max="515" width="18.33203125" bestFit="1" customWidth="1"/>
    <col min="516" max="516" width="18.33203125" customWidth="1"/>
    <col min="769" max="769" width="53.6640625" customWidth="1"/>
    <col min="770" max="770" width="22.5546875" customWidth="1"/>
    <col min="771" max="771" width="18.33203125" bestFit="1" customWidth="1"/>
    <col min="772" max="772" width="18.33203125" customWidth="1"/>
    <col min="1025" max="1025" width="53.6640625" customWidth="1"/>
    <col min="1026" max="1026" width="22.5546875" customWidth="1"/>
    <col min="1027" max="1027" width="18.33203125" bestFit="1" customWidth="1"/>
    <col min="1028" max="1028" width="18.33203125" customWidth="1"/>
    <col min="1281" max="1281" width="53.6640625" customWidth="1"/>
    <col min="1282" max="1282" width="22.5546875" customWidth="1"/>
    <col min="1283" max="1283" width="18.33203125" bestFit="1" customWidth="1"/>
    <col min="1284" max="1284" width="18.33203125" customWidth="1"/>
    <col min="1537" max="1537" width="53.6640625" customWidth="1"/>
    <col min="1538" max="1538" width="22.5546875" customWidth="1"/>
    <col min="1539" max="1539" width="18.33203125" bestFit="1" customWidth="1"/>
    <col min="1540" max="1540" width="18.33203125" customWidth="1"/>
    <col min="1793" max="1793" width="53.6640625" customWidth="1"/>
    <col min="1794" max="1794" width="22.5546875" customWidth="1"/>
    <col min="1795" max="1795" width="18.33203125" bestFit="1" customWidth="1"/>
    <col min="1796" max="1796" width="18.33203125" customWidth="1"/>
    <col min="2049" max="2049" width="53.6640625" customWidth="1"/>
    <col min="2050" max="2050" width="22.5546875" customWidth="1"/>
    <col min="2051" max="2051" width="18.33203125" bestFit="1" customWidth="1"/>
    <col min="2052" max="2052" width="18.33203125" customWidth="1"/>
    <col min="2305" max="2305" width="53.6640625" customWidth="1"/>
    <col min="2306" max="2306" width="22.5546875" customWidth="1"/>
    <col min="2307" max="2307" width="18.33203125" bestFit="1" customWidth="1"/>
    <col min="2308" max="2308" width="18.33203125" customWidth="1"/>
    <col min="2561" max="2561" width="53.6640625" customWidth="1"/>
    <col min="2562" max="2562" width="22.5546875" customWidth="1"/>
    <col min="2563" max="2563" width="18.33203125" bestFit="1" customWidth="1"/>
    <col min="2564" max="2564" width="18.33203125" customWidth="1"/>
    <col min="2817" max="2817" width="53.6640625" customWidth="1"/>
    <col min="2818" max="2818" width="22.5546875" customWidth="1"/>
    <col min="2819" max="2819" width="18.33203125" bestFit="1" customWidth="1"/>
    <col min="2820" max="2820" width="18.33203125" customWidth="1"/>
    <col min="3073" max="3073" width="53.6640625" customWidth="1"/>
    <col min="3074" max="3074" width="22.5546875" customWidth="1"/>
    <col min="3075" max="3075" width="18.33203125" bestFit="1" customWidth="1"/>
    <col min="3076" max="3076" width="18.33203125" customWidth="1"/>
    <col min="3329" max="3329" width="53.6640625" customWidth="1"/>
    <col min="3330" max="3330" width="22.5546875" customWidth="1"/>
    <col min="3331" max="3331" width="18.33203125" bestFit="1" customWidth="1"/>
    <col min="3332" max="3332" width="18.33203125" customWidth="1"/>
    <col min="3585" max="3585" width="53.6640625" customWidth="1"/>
    <col min="3586" max="3586" width="22.5546875" customWidth="1"/>
    <col min="3587" max="3587" width="18.33203125" bestFit="1" customWidth="1"/>
    <col min="3588" max="3588" width="18.33203125" customWidth="1"/>
    <col min="3841" max="3841" width="53.6640625" customWidth="1"/>
    <col min="3842" max="3842" width="22.5546875" customWidth="1"/>
    <col min="3843" max="3843" width="18.33203125" bestFit="1" customWidth="1"/>
    <col min="3844" max="3844" width="18.33203125" customWidth="1"/>
    <col min="4097" max="4097" width="53.6640625" customWidth="1"/>
    <col min="4098" max="4098" width="22.5546875" customWidth="1"/>
    <col min="4099" max="4099" width="18.33203125" bestFit="1" customWidth="1"/>
    <col min="4100" max="4100" width="18.33203125" customWidth="1"/>
    <col min="4353" max="4353" width="53.6640625" customWidth="1"/>
    <col min="4354" max="4354" width="22.5546875" customWidth="1"/>
    <col min="4355" max="4355" width="18.33203125" bestFit="1" customWidth="1"/>
    <col min="4356" max="4356" width="18.33203125" customWidth="1"/>
    <col min="4609" max="4609" width="53.6640625" customWidth="1"/>
    <col min="4610" max="4610" width="22.5546875" customWidth="1"/>
    <col min="4611" max="4611" width="18.33203125" bestFit="1" customWidth="1"/>
    <col min="4612" max="4612" width="18.33203125" customWidth="1"/>
    <col min="4865" max="4865" width="53.6640625" customWidth="1"/>
    <col min="4866" max="4866" width="22.5546875" customWidth="1"/>
    <col min="4867" max="4867" width="18.33203125" bestFit="1" customWidth="1"/>
    <col min="4868" max="4868" width="18.33203125" customWidth="1"/>
    <col min="5121" max="5121" width="53.6640625" customWidth="1"/>
    <col min="5122" max="5122" width="22.5546875" customWidth="1"/>
    <col min="5123" max="5123" width="18.33203125" bestFit="1" customWidth="1"/>
    <col min="5124" max="5124" width="18.33203125" customWidth="1"/>
    <col min="5377" max="5377" width="53.6640625" customWidth="1"/>
    <col min="5378" max="5378" width="22.5546875" customWidth="1"/>
    <col min="5379" max="5379" width="18.33203125" bestFit="1" customWidth="1"/>
    <col min="5380" max="5380" width="18.33203125" customWidth="1"/>
    <col min="5633" max="5633" width="53.6640625" customWidth="1"/>
    <col min="5634" max="5634" width="22.5546875" customWidth="1"/>
    <col min="5635" max="5635" width="18.33203125" bestFit="1" customWidth="1"/>
    <col min="5636" max="5636" width="18.33203125" customWidth="1"/>
    <col min="5889" max="5889" width="53.6640625" customWidth="1"/>
    <col min="5890" max="5890" width="22.5546875" customWidth="1"/>
    <col min="5891" max="5891" width="18.33203125" bestFit="1" customWidth="1"/>
    <col min="5892" max="5892" width="18.33203125" customWidth="1"/>
    <col min="6145" max="6145" width="53.6640625" customWidth="1"/>
    <col min="6146" max="6146" width="22.5546875" customWidth="1"/>
    <col min="6147" max="6147" width="18.33203125" bestFit="1" customWidth="1"/>
    <col min="6148" max="6148" width="18.33203125" customWidth="1"/>
    <col min="6401" max="6401" width="53.6640625" customWidth="1"/>
    <col min="6402" max="6402" width="22.5546875" customWidth="1"/>
    <col min="6403" max="6403" width="18.33203125" bestFit="1" customWidth="1"/>
    <col min="6404" max="6404" width="18.33203125" customWidth="1"/>
    <col min="6657" max="6657" width="53.6640625" customWidth="1"/>
    <col min="6658" max="6658" width="22.5546875" customWidth="1"/>
    <col min="6659" max="6659" width="18.33203125" bestFit="1" customWidth="1"/>
    <col min="6660" max="6660" width="18.33203125" customWidth="1"/>
    <col min="6913" max="6913" width="53.6640625" customWidth="1"/>
    <col min="6914" max="6914" width="22.5546875" customWidth="1"/>
    <col min="6915" max="6915" width="18.33203125" bestFit="1" customWidth="1"/>
    <col min="6916" max="6916" width="18.33203125" customWidth="1"/>
    <col min="7169" max="7169" width="53.6640625" customWidth="1"/>
    <col min="7170" max="7170" width="22.5546875" customWidth="1"/>
    <col min="7171" max="7171" width="18.33203125" bestFit="1" customWidth="1"/>
    <col min="7172" max="7172" width="18.33203125" customWidth="1"/>
    <col min="7425" max="7425" width="53.6640625" customWidth="1"/>
    <col min="7426" max="7426" width="22.5546875" customWidth="1"/>
    <col min="7427" max="7427" width="18.33203125" bestFit="1" customWidth="1"/>
    <col min="7428" max="7428" width="18.33203125" customWidth="1"/>
    <col min="7681" max="7681" width="53.6640625" customWidth="1"/>
    <col min="7682" max="7682" width="22.5546875" customWidth="1"/>
    <col min="7683" max="7683" width="18.33203125" bestFit="1" customWidth="1"/>
    <col min="7684" max="7684" width="18.33203125" customWidth="1"/>
    <col min="7937" max="7937" width="53.6640625" customWidth="1"/>
    <col min="7938" max="7938" width="22.5546875" customWidth="1"/>
    <col min="7939" max="7939" width="18.33203125" bestFit="1" customWidth="1"/>
    <col min="7940" max="7940" width="18.33203125" customWidth="1"/>
    <col min="8193" max="8193" width="53.6640625" customWidth="1"/>
    <col min="8194" max="8194" width="22.5546875" customWidth="1"/>
    <col min="8195" max="8195" width="18.33203125" bestFit="1" customWidth="1"/>
    <col min="8196" max="8196" width="18.33203125" customWidth="1"/>
    <col min="8449" max="8449" width="53.6640625" customWidth="1"/>
    <col min="8450" max="8450" width="22.5546875" customWidth="1"/>
    <col min="8451" max="8451" width="18.33203125" bestFit="1" customWidth="1"/>
    <col min="8452" max="8452" width="18.33203125" customWidth="1"/>
    <col min="8705" max="8705" width="53.6640625" customWidth="1"/>
    <col min="8706" max="8706" width="22.5546875" customWidth="1"/>
    <col min="8707" max="8707" width="18.33203125" bestFit="1" customWidth="1"/>
    <col min="8708" max="8708" width="18.33203125" customWidth="1"/>
    <col min="8961" max="8961" width="53.6640625" customWidth="1"/>
    <col min="8962" max="8962" width="22.5546875" customWidth="1"/>
    <col min="8963" max="8963" width="18.33203125" bestFit="1" customWidth="1"/>
    <col min="8964" max="8964" width="18.33203125" customWidth="1"/>
    <col min="9217" max="9217" width="53.6640625" customWidth="1"/>
    <col min="9218" max="9218" width="22.5546875" customWidth="1"/>
    <col min="9219" max="9219" width="18.33203125" bestFit="1" customWidth="1"/>
    <col min="9220" max="9220" width="18.33203125" customWidth="1"/>
    <col min="9473" max="9473" width="53.6640625" customWidth="1"/>
    <col min="9474" max="9474" width="22.5546875" customWidth="1"/>
    <col min="9475" max="9475" width="18.33203125" bestFit="1" customWidth="1"/>
    <col min="9476" max="9476" width="18.33203125" customWidth="1"/>
    <col min="9729" max="9729" width="53.6640625" customWidth="1"/>
    <col min="9730" max="9730" width="22.5546875" customWidth="1"/>
    <col min="9731" max="9731" width="18.33203125" bestFit="1" customWidth="1"/>
    <col min="9732" max="9732" width="18.33203125" customWidth="1"/>
    <col min="9985" max="9985" width="53.6640625" customWidth="1"/>
    <col min="9986" max="9986" width="22.5546875" customWidth="1"/>
    <col min="9987" max="9987" width="18.33203125" bestFit="1" customWidth="1"/>
    <col min="9988" max="9988" width="18.33203125" customWidth="1"/>
    <col min="10241" max="10241" width="53.6640625" customWidth="1"/>
    <col min="10242" max="10242" width="22.5546875" customWidth="1"/>
    <col min="10243" max="10243" width="18.33203125" bestFit="1" customWidth="1"/>
    <col min="10244" max="10244" width="18.33203125" customWidth="1"/>
    <col min="10497" max="10497" width="53.6640625" customWidth="1"/>
    <col min="10498" max="10498" width="22.5546875" customWidth="1"/>
    <col min="10499" max="10499" width="18.33203125" bestFit="1" customWidth="1"/>
    <col min="10500" max="10500" width="18.33203125" customWidth="1"/>
    <col min="10753" max="10753" width="53.6640625" customWidth="1"/>
    <col min="10754" max="10754" width="22.5546875" customWidth="1"/>
    <col min="10755" max="10755" width="18.33203125" bestFit="1" customWidth="1"/>
    <col min="10756" max="10756" width="18.33203125" customWidth="1"/>
    <col min="11009" max="11009" width="53.6640625" customWidth="1"/>
    <col min="11010" max="11010" width="22.5546875" customWidth="1"/>
    <col min="11011" max="11011" width="18.33203125" bestFit="1" customWidth="1"/>
    <col min="11012" max="11012" width="18.33203125" customWidth="1"/>
    <col min="11265" max="11265" width="53.6640625" customWidth="1"/>
    <col min="11266" max="11266" width="22.5546875" customWidth="1"/>
    <col min="11267" max="11267" width="18.33203125" bestFit="1" customWidth="1"/>
    <col min="11268" max="11268" width="18.33203125" customWidth="1"/>
    <col min="11521" max="11521" width="53.6640625" customWidth="1"/>
    <col min="11522" max="11522" width="22.5546875" customWidth="1"/>
    <col min="11523" max="11523" width="18.33203125" bestFit="1" customWidth="1"/>
    <col min="11524" max="11524" width="18.33203125" customWidth="1"/>
    <col min="11777" max="11777" width="53.6640625" customWidth="1"/>
    <col min="11778" max="11778" width="22.5546875" customWidth="1"/>
    <col min="11779" max="11779" width="18.33203125" bestFit="1" customWidth="1"/>
    <col min="11780" max="11780" width="18.33203125" customWidth="1"/>
    <col min="12033" max="12033" width="53.6640625" customWidth="1"/>
    <col min="12034" max="12034" width="22.5546875" customWidth="1"/>
    <col min="12035" max="12035" width="18.33203125" bestFit="1" customWidth="1"/>
    <col min="12036" max="12036" width="18.33203125" customWidth="1"/>
    <col min="12289" max="12289" width="53.6640625" customWidth="1"/>
    <col min="12290" max="12290" width="22.5546875" customWidth="1"/>
    <col min="12291" max="12291" width="18.33203125" bestFit="1" customWidth="1"/>
    <col min="12292" max="12292" width="18.33203125" customWidth="1"/>
    <col min="12545" max="12545" width="53.6640625" customWidth="1"/>
    <col min="12546" max="12546" width="22.5546875" customWidth="1"/>
    <col min="12547" max="12547" width="18.33203125" bestFit="1" customWidth="1"/>
    <col min="12548" max="12548" width="18.33203125" customWidth="1"/>
    <col min="12801" max="12801" width="53.6640625" customWidth="1"/>
    <col min="12802" max="12802" width="22.5546875" customWidth="1"/>
    <col min="12803" max="12803" width="18.33203125" bestFit="1" customWidth="1"/>
    <col min="12804" max="12804" width="18.33203125" customWidth="1"/>
    <col min="13057" max="13057" width="53.6640625" customWidth="1"/>
    <col min="13058" max="13058" width="22.5546875" customWidth="1"/>
    <col min="13059" max="13059" width="18.33203125" bestFit="1" customWidth="1"/>
    <col min="13060" max="13060" width="18.33203125" customWidth="1"/>
    <col min="13313" max="13313" width="53.6640625" customWidth="1"/>
    <col min="13314" max="13314" width="22.5546875" customWidth="1"/>
    <col min="13315" max="13315" width="18.33203125" bestFit="1" customWidth="1"/>
    <col min="13316" max="13316" width="18.33203125" customWidth="1"/>
    <col min="13569" max="13569" width="53.6640625" customWidth="1"/>
    <col min="13570" max="13570" width="22.5546875" customWidth="1"/>
    <col min="13571" max="13571" width="18.33203125" bestFit="1" customWidth="1"/>
    <col min="13572" max="13572" width="18.33203125" customWidth="1"/>
    <col min="13825" max="13825" width="53.6640625" customWidth="1"/>
    <col min="13826" max="13826" width="22.5546875" customWidth="1"/>
    <col min="13827" max="13827" width="18.33203125" bestFit="1" customWidth="1"/>
    <col min="13828" max="13828" width="18.33203125" customWidth="1"/>
    <col min="14081" max="14081" width="53.6640625" customWidth="1"/>
    <col min="14082" max="14082" width="22.5546875" customWidth="1"/>
    <col min="14083" max="14083" width="18.33203125" bestFit="1" customWidth="1"/>
    <col min="14084" max="14084" width="18.33203125" customWidth="1"/>
    <col min="14337" max="14337" width="53.6640625" customWidth="1"/>
    <col min="14338" max="14338" width="22.5546875" customWidth="1"/>
    <col min="14339" max="14339" width="18.33203125" bestFit="1" customWidth="1"/>
    <col min="14340" max="14340" width="18.33203125" customWidth="1"/>
    <col min="14593" max="14593" width="53.6640625" customWidth="1"/>
    <col min="14594" max="14594" width="22.5546875" customWidth="1"/>
    <col min="14595" max="14595" width="18.33203125" bestFit="1" customWidth="1"/>
    <col min="14596" max="14596" width="18.33203125" customWidth="1"/>
    <col min="14849" max="14849" width="53.6640625" customWidth="1"/>
    <col min="14850" max="14850" width="22.5546875" customWidth="1"/>
    <col min="14851" max="14851" width="18.33203125" bestFit="1" customWidth="1"/>
    <col min="14852" max="14852" width="18.33203125" customWidth="1"/>
    <col min="15105" max="15105" width="53.6640625" customWidth="1"/>
    <col min="15106" max="15106" width="22.5546875" customWidth="1"/>
    <col min="15107" max="15107" width="18.33203125" bestFit="1" customWidth="1"/>
    <col min="15108" max="15108" width="18.33203125" customWidth="1"/>
    <col min="15361" max="15361" width="53.6640625" customWidth="1"/>
    <col min="15362" max="15362" width="22.5546875" customWidth="1"/>
    <col min="15363" max="15363" width="18.33203125" bestFit="1" customWidth="1"/>
    <col min="15364" max="15364" width="18.33203125" customWidth="1"/>
    <col min="15617" max="15617" width="53.6640625" customWidth="1"/>
    <col min="15618" max="15618" width="22.5546875" customWidth="1"/>
    <col min="15619" max="15619" width="18.33203125" bestFit="1" customWidth="1"/>
    <col min="15620" max="15620" width="18.33203125" customWidth="1"/>
    <col min="15873" max="15873" width="53.6640625" customWidth="1"/>
    <col min="15874" max="15874" width="22.5546875" customWidth="1"/>
    <col min="15875" max="15875" width="18.33203125" bestFit="1" customWidth="1"/>
    <col min="15876" max="15876" width="18.33203125" customWidth="1"/>
    <col min="16129" max="16129" width="53.6640625" customWidth="1"/>
    <col min="16130" max="16130" width="22.5546875" customWidth="1"/>
    <col min="16131" max="16131" width="18.33203125" bestFit="1" customWidth="1"/>
    <col min="16132" max="16132" width="18.33203125" customWidth="1"/>
  </cols>
  <sheetData>
    <row r="1" spans="1:3">
      <c r="A1" s="36"/>
    </row>
    <row r="2" spans="1:3">
      <c r="A2" s="324" t="s">
        <v>1025</v>
      </c>
      <c r="B2" s="324"/>
      <c r="C2" s="41"/>
    </row>
    <row r="3" spans="1:3">
      <c r="A3" s="2"/>
      <c r="B3" s="41"/>
      <c r="C3" s="41"/>
    </row>
    <row r="4" spans="1:3">
      <c r="A4" s="47" t="s">
        <v>3</v>
      </c>
      <c r="B4" s="41"/>
      <c r="C4" s="41"/>
    </row>
    <row r="5" spans="1:3">
      <c r="A5" s="41"/>
      <c r="B5" s="686"/>
      <c r="C5" s="686"/>
    </row>
    <row r="6" spans="1:3">
      <c r="A6" s="82" t="s">
        <v>269</v>
      </c>
      <c r="B6" s="62" t="str">
        <f>'Dane podstawowe'!B7</f>
        <v>01.01.2024-31.12.2024</v>
      </c>
      <c r="C6" s="62" t="str">
        <f>'Dane podstawowe'!B12</f>
        <v>01.01.2023-31.12.2023</v>
      </c>
    </row>
    <row r="7" spans="1:3">
      <c r="A7" s="620" t="s">
        <v>64</v>
      </c>
      <c r="B7" s="181">
        <v>31</v>
      </c>
      <c r="C7" s="181">
        <v>37</v>
      </c>
    </row>
    <row r="8" spans="1:3">
      <c r="A8" s="620" t="s">
        <v>640</v>
      </c>
      <c r="B8" s="181">
        <v>19</v>
      </c>
      <c r="C8" s="181">
        <v>19</v>
      </c>
    </row>
    <row r="9" spans="1:3">
      <c r="A9" s="620" t="s">
        <v>65</v>
      </c>
      <c r="B9" s="181">
        <v>27</v>
      </c>
      <c r="C9" s="181">
        <v>21</v>
      </c>
    </row>
    <row r="10" spans="1:3">
      <c r="A10" s="620" t="s">
        <v>513</v>
      </c>
      <c r="B10" s="181">
        <v>47</v>
      </c>
      <c r="C10" s="181">
        <v>58</v>
      </c>
    </row>
    <row r="11" spans="1:3" hidden="1">
      <c r="A11" s="620" t="s">
        <v>639</v>
      </c>
      <c r="B11" s="181"/>
      <c r="C11" s="181"/>
    </row>
    <row r="12" spans="1:3">
      <c r="A12" s="620" t="s">
        <v>514</v>
      </c>
      <c r="B12" s="181">
        <v>0</v>
      </c>
      <c r="C12" s="181">
        <v>11</v>
      </c>
    </row>
    <row r="13" spans="1:3">
      <c r="A13" s="54" t="s">
        <v>25</v>
      </c>
      <c r="B13" s="102">
        <f>SUM(B7:B12)</f>
        <v>124</v>
      </c>
      <c r="C13" s="102">
        <f>SUM(C7:C12)</f>
        <v>146</v>
      </c>
    </row>
    <row r="14" spans="1:3">
      <c r="A14" s="41"/>
      <c r="B14" s="41"/>
      <c r="C14" s="41"/>
    </row>
    <row r="15" spans="1:3">
      <c r="A15" s="41"/>
      <c r="B15" s="41"/>
      <c r="C15" s="41"/>
    </row>
    <row r="16" spans="1:3">
      <c r="A16" s="47" t="s">
        <v>24</v>
      </c>
      <c r="B16" s="41"/>
      <c r="C16" s="41"/>
    </row>
    <row r="17" spans="1:3">
      <c r="A17" s="41"/>
      <c r="B17" s="41"/>
      <c r="C17" s="41"/>
    </row>
    <row r="18" spans="1:3">
      <c r="A18" s="82" t="s">
        <v>269</v>
      </c>
      <c r="B18" s="62" t="str">
        <f>B6</f>
        <v>01.01.2024-31.12.2024</v>
      </c>
      <c r="C18" s="62" t="str">
        <f>C6</f>
        <v>01.01.2023-31.12.2023</v>
      </c>
    </row>
    <row r="19" spans="1:3">
      <c r="A19" s="61" t="s">
        <v>1</v>
      </c>
      <c r="B19" s="390">
        <v>17</v>
      </c>
      <c r="C19" s="390">
        <v>32</v>
      </c>
    </row>
    <row r="20" spans="1:3">
      <c r="A20" s="61" t="s">
        <v>2</v>
      </c>
      <c r="B20" s="390">
        <v>42</v>
      </c>
      <c r="C20" s="390">
        <v>58</v>
      </c>
    </row>
    <row r="21" spans="1:3">
      <c r="A21" s="81" t="s">
        <v>25</v>
      </c>
      <c r="B21" s="107">
        <f>B19-B20</f>
        <v>-25</v>
      </c>
      <c r="C21" s="107">
        <f>C19-C20</f>
        <v>-26</v>
      </c>
    </row>
    <row r="22" spans="1:3">
      <c r="A22" s="41"/>
      <c r="B22" s="41"/>
      <c r="C22" s="41"/>
    </row>
  </sheetData>
  <mergeCells count="1">
    <mergeCell ref="B5:C5"/>
  </mergeCells>
  <phoneticPr fontId="41" type="noConversion"/>
  <pageMargins left="0.75" right="0.75" top="1" bottom="1" header="0.5" footer="0.5"/>
  <pageSetup paperSize="9" scale="67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0"/>
  <sheetViews>
    <sheetView showGridLines="0" view="pageBreakPreview" zoomScaleNormal="100" workbookViewId="0">
      <selection activeCell="H23" sqref="H23"/>
    </sheetView>
  </sheetViews>
  <sheetFormatPr defaultRowHeight="13.2"/>
  <cols>
    <col min="2" max="2" width="46.5546875" customWidth="1"/>
    <col min="3" max="4" width="13.6640625" customWidth="1"/>
    <col min="5" max="5" width="14.6640625" customWidth="1"/>
  </cols>
  <sheetData>
    <row r="2" spans="2:4">
      <c r="B2" s="324" t="s">
        <v>1026</v>
      </c>
      <c r="C2" s="324"/>
      <c r="D2" s="324"/>
    </row>
    <row r="3" spans="2:4">
      <c r="B3" s="290"/>
    </row>
    <row r="4" spans="2:4" ht="20.399999999999999">
      <c r="B4" s="292" t="s">
        <v>697</v>
      </c>
      <c r="C4" s="62" t="str">
        <f>'Dane podstawowe'!B7</f>
        <v>01.01.2024-31.12.2024</v>
      </c>
      <c r="D4" s="62" t="str">
        <f>'Dane podstawowe'!B12</f>
        <v>01.01.2023-31.12.2023</v>
      </c>
    </row>
    <row r="5" spans="2:4" ht="20.399999999999999">
      <c r="B5" s="34" t="s">
        <v>257</v>
      </c>
      <c r="C5" s="560">
        <f>62390-5570</f>
        <v>56820</v>
      </c>
      <c r="D5" s="560">
        <v>51000</v>
      </c>
    </row>
    <row r="6" spans="2:4">
      <c r="B6" s="373" t="s">
        <v>822</v>
      </c>
      <c r="C6" s="560">
        <v>5570</v>
      </c>
      <c r="D6" s="560">
        <v>5000</v>
      </c>
    </row>
    <row r="7" spans="2:4" ht="30.6">
      <c r="B7" s="373" t="s">
        <v>678</v>
      </c>
      <c r="C7" s="560">
        <v>32300</v>
      </c>
      <c r="D7" s="560">
        <v>29000</v>
      </c>
    </row>
    <row r="8" spans="2:4">
      <c r="B8" s="373" t="s">
        <v>679</v>
      </c>
      <c r="C8" s="169">
        <v>5570</v>
      </c>
      <c r="D8" s="169">
        <v>5000</v>
      </c>
    </row>
    <row r="9" spans="2:4" hidden="1">
      <c r="B9" s="373" t="s">
        <v>532</v>
      </c>
      <c r="C9" s="169">
        <v>0</v>
      </c>
      <c r="D9" s="169">
        <v>0</v>
      </c>
    </row>
    <row r="10" spans="2:4">
      <c r="B10" s="55" t="s">
        <v>449</v>
      </c>
      <c r="C10" s="75">
        <f>SUM(C5:C9)</f>
        <v>100260</v>
      </c>
      <c r="D10" s="75">
        <f>SUM(D5:D9)</f>
        <v>90000</v>
      </c>
    </row>
  </sheetData>
  <phoneticPr fontId="46" type="noConversion"/>
  <pageMargins left="0.75" right="0.75" top="1" bottom="1" header="0.5" footer="0.5"/>
  <pageSetup paperSize="9" scale="82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7"/>
  <dimension ref="A1:I76"/>
  <sheetViews>
    <sheetView showGridLines="0" view="pageBreakPreview" zoomScaleNormal="100" zoomScaleSheetLayoutView="100" workbookViewId="0">
      <selection activeCell="F11" sqref="F11"/>
    </sheetView>
  </sheetViews>
  <sheetFormatPr defaultColWidth="9.33203125" defaultRowHeight="13.2"/>
  <cols>
    <col min="1" max="1" width="56.33203125" style="41" customWidth="1"/>
    <col min="2" max="3" width="13.6640625" style="41" customWidth="1"/>
    <col min="4" max="6" width="9.33203125" style="41"/>
  </cols>
  <sheetData>
    <row r="1" spans="1:9">
      <c r="A1" s="36"/>
      <c r="B1"/>
      <c r="C1"/>
      <c r="D1"/>
      <c r="E1"/>
      <c r="F1"/>
    </row>
    <row r="2" spans="1:9" s="1" customFormat="1">
      <c r="A2" s="324" t="s">
        <v>1027</v>
      </c>
      <c r="B2" s="324"/>
      <c r="C2" s="324"/>
    </row>
    <row r="3" spans="1:9" s="1" customFormat="1" ht="10.199999999999999"/>
    <row r="4" spans="1:9" s="1" customFormat="1" ht="10.199999999999999">
      <c r="A4" s="82" t="s">
        <v>269</v>
      </c>
      <c r="B4" s="358">
        <f>'Dane podstawowe'!$B$9</f>
        <v>45657</v>
      </c>
      <c r="C4" s="358">
        <v>45291</v>
      </c>
      <c r="G4" s="77"/>
      <c r="H4" s="77"/>
      <c r="I4" s="77"/>
    </row>
    <row r="5" spans="1:9" s="3" customFormat="1" ht="10.199999999999999">
      <c r="A5" s="54" t="s">
        <v>330</v>
      </c>
      <c r="B5" s="102">
        <v>3647791</v>
      </c>
      <c r="C5" s="102">
        <v>2555078</v>
      </c>
      <c r="D5" s="33"/>
      <c r="E5" s="33"/>
      <c r="F5" s="33"/>
      <c r="G5" s="125"/>
      <c r="H5" s="125"/>
      <c r="I5" s="125"/>
    </row>
    <row r="6" spans="1:9" s="3" customFormat="1" ht="10.199999999999999">
      <c r="A6" s="58" t="s">
        <v>354</v>
      </c>
      <c r="B6" s="181">
        <v>0</v>
      </c>
      <c r="C6" s="181">
        <v>0</v>
      </c>
      <c r="D6" s="33"/>
      <c r="E6" s="33"/>
      <c r="F6" s="33"/>
      <c r="G6" s="125"/>
      <c r="H6" s="125"/>
      <c r="I6" s="125"/>
    </row>
    <row r="7" spans="1:9" s="3" customFormat="1" ht="20.399999999999999">
      <c r="A7" s="58" t="s">
        <v>355</v>
      </c>
      <c r="B7" s="71">
        <v>0</v>
      </c>
      <c r="C7" s="71">
        <v>0</v>
      </c>
      <c r="D7" s="33"/>
      <c r="E7" s="33"/>
      <c r="F7" s="33"/>
      <c r="G7" s="125"/>
      <c r="H7" s="125"/>
      <c r="I7" s="125"/>
    </row>
    <row r="8" spans="1:9" s="3" customFormat="1" ht="20.399999999999999">
      <c r="A8" s="54" t="s">
        <v>331</v>
      </c>
      <c r="B8" s="102">
        <f>B5+B6+B7</f>
        <v>3647791</v>
      </c>
      <c r="C8" s="102">
        <f>C5+C6+C7</f>
        <v>2555078</v>
      </c>
      <c r="D8" s="33"/>
      <c r="E8" s="33"/>
      <c r="F8" s="33"/>
      <c r="G8" s="125"/>
      <c r="H8" s="125"/>
      <c r="I8" s="125"/>
    </row>
    <row r="9" spans="1:9" s="1" customFormat="1" ht="30" customHeight="1">
      <c r="A9" s="41"/>
      <c r="B9" s="134"/>
      <c r="C9" s="134"/>
      <c r="D9" s="117"/>
      <c r="E9" s="117"/>
      <c r="F9" s="117"/>
      <c r="G9" s="77"/>
      <c r="H9" s="77"/>
      <c r="I9" s="77"/>
    </row>
    <row r="10" spans="1:9" s="1" customFormat="1" ht="10.199999999999999">
      <c r="A10" s="82" t="s">
        <v>269</v>
      </c>
      <c r="B10" s="358">
        <f>'Dane podstawowe'!$B$9</f>
        <v>45657</v>
      </c>
      <c r="C10" s="358">
        <f>C4</f>
        <v>45291</v>
      </c>
      <c r="D10" s="41"/>
      <c r="E10" s="41"/>
      <c r="F10" s="41"/>
    </row>
    <row r="11" spans="1:9" s="1" customFormat="1" ht="10.199999999999999">
      <c r="A11" s="51" t="s">
        <v>372</v>
      </c>
      <c r="B11" s="102">
        <f>B12+B13+B14</f>
        <v>3807370</v>
      </c>
      <c r="C11" s="102">
        <f>C12+C13+C14</f>
        <v>3368608</v>
      </c>
      <c r="D11" s="41"/>
      <c r="E11" s="41"/>
      <c r="F11" s="41"/>
    </row>
    <row r="12" spans="1:9" s="1" customFormat="1" ht="10.199999999999999">
      <c r="A12" s="50" t="s">
        <v>45</v>
      </c>
      <c r="B12" s="181">
        <v>2963588</v>
      </c>
      <c r="C12" s="181">
        <v>2204414</v>
      </c>
      <c r="D12" s="41"/>
      <c r="E12" s="41"/>
      <c r="F12" s="41"/>
    </row>
    <row r="13" spans="1:9" s="1" customFormat="1" ht="10.199999999999999">
      <c r="A13" s="50" t="s">
        <v>46</v>
      </c>
      <c r="B13" s="181">
        <v>219447</v>
      </c>
      <c r="C13" s="181">
        <v>257090</v>
      </c>
      <c r="D13" s="41"/>
      <c r="E13" s="41"/>
      <c r="F13" s="41"/>
    </row>
    <row r="14" spans="1:9" s="1" customFormat="1" ht="10.199999999999999">
      <c r="A14" s="50" t="s">
        <v>849</v>
      </c>
      <c r="B14" s="181">
        <v>624335</v>
      </c>
      <c r="C14" s="181">
        <v>907104</v>
      </c>
      <c r="D14" s="41"/>
      <c r="E14" s="41"/>
      <c r="F14" s="41"/>
    </row>
    <row r="15" spans="1:9" s="1" customFormat="1" ht="10.199999999999999">
      <c r="A15" s="50"/>
      <c r="B15" s="102"/>
      <c r="C15" s="102"/>
      <c r="D15" s="41"/>
      <c r="E15" s="41"/>
      <c r="F15" s="41"/>
    </row>
    <row r="16" spans="1:9" s="1" customFormat="1" ht="10.199999999999999" hidden="1">
      <c r="A16" s="51" t="s">
        <v>332</v>
      </c>
      <c r="B16" s="102">
        <f>SUM(B18:B25)</f>
        <v>0</v>
      </c>
      <c r="C16" s="102">
        <f>SUM(C17:C25)</f>
        <v>33668</v>
      </c>
      <c r="D16" s="41"/>
      <c r="E16" s="41"/>
      <c r="F16" s="41"/>
    </row>
    <row r="17" spans="1:6" s="1" customFormat="1" ht="10.199999999999999" hidden="1">
      <c r="A17" s="50" t="s">
        <v>333</v>
      </c>
      <c r="B17" s="41">
        <v>0</v>
      </c>
      <c r="C17" s="181">
        <v>0</v>
      </c>
      <c r="D17" s="41"/>
      <c r="E17" s="41"/>
      <c r="F17" s="41"/>
    </row>
    <row r="18" spans="1:6" s="1" customFormat="1" ht="10.199999999999999" hidden="1">
      <c r="A18" s="50" t="s">
        <v>334</v>
      </c>
      <c r="B18" s="181"/>
      <c r="C18" s="181">
        <v>33507</v>
      </c>
      <c r="D18" s="41"/>
      <c r="E18" s="41"/>
      <c r="F18" s="41"/>
    </row>
    <row r="19" spans="1:6" s="1" customFormat="1" ht="10.199999999999999" hidden="1">
      <c r="A19" s="50" t="s">
        <v>335</v>
      </c>
      <c r="B19" s="41"/>
      <c r="C19" s="41">
        <v>0</v>
      </c>
      <c r="D19" s="41"/>
      <c r="E19" s="41"/>
      <c r="F19" s="41"/>
    </row>
    <row r="20" spans="1:6" s="1" customFormat="1" ht="10.199999999999999" hidden="1">
      <c r="A20" s="50" t="s">
        <v>533</v>
      </c>
      <c r="B20" s="181"/>
      <c r="C20" s="181">
        <v>20966</v>
      </c>
      <c r="D20" s="41"/>
      <c r="E20" s="41"/>
      <c r="F20" s="41"/>
    </row>
    <row r="21" spans="1:6" s="1" customFormat="1" ht="10.199999999999999" hidden="1">
      <c r="A21" s="50" t="s">
        <v>336</v>
      </c>
      <c r="B21" s="181"/>
      <c r="C21" s="181">
        <v>0</v>
      </c>
      <c r="D21" s="41"/>
      <c r="E21" s="41"/>
      <c r="F21" s="41"/>
    </row>
    <row r="22" spans="1:6" s="1" customFormat="1" ht="10.199999999999999" hidden="1">
      <c r="A22" s="50" t="s">
        <v>534</v>
      </c>
      <c r="B22" s="181"/>
      <c r="C22" s="181">
        <v>0</v>
      </c>
      <c r="D22" s="41"/>
      <c r="E22" s="41"/>
      <c r="F22" s="41"/>
    </row>
    <row r="23" spans="1:6" s="1" customFormat="1" ht="10.199999999999999" hidden="1">
      <c r="A23" s="50" t="s">
        <v>337</v>
      </c>
      <c r="B23" s="181"/>
      <c r="C23" s="181">
        <v>-20805</v>
      </c>
      <c r="D23" s="41"/>
      <c r="E23" s="41"/>
      <c r="F23" s="41"/>
    </row>
    <row r="24" spans="1:6" s="1" customFormat="1" ht="10.199999999999999" hidden="1">
      <c r="A24" s="50" t="s">
        <v>338</v>
      </c>
      <c r="B24" s="181">
        <v>0</v>
      </c>
      <c r="C24" s="181">
        <v>0</v>
      </c>
      <c r="D24" s="41"/>
      <c r="E24" s="41"/>
      <c r="F24" s="41"/>
    </row>
    <row r="25" spans="1:6" s="1" customFormat="1" ht="10.199999999999999" hidden="1">
      <c r="A25" s="50" t="s">
        <v>527</v>
      </c>
      <c r="B25" s="181">
        <v>0</v>
      </c>
      <c r="C25" s="181">
        <v>0</v>
      </c>
      <c r="D25" s="41"/>
      <c r="E25" s="41"/>
      <c r="F25" s="41"/>
    </row>
    <row r="26" spans="1:6" s="1" customFormat="1" ht="10.199999999999999">
      <c r="A26" s="51" t="s">
        <v>339</v>
      </c>
      <c r="B26" s="102">
        <f>SUM(B27:B35)</f>
        <v>3258529.37</v>
      </c>
      <c r="C26" s="102">
        <f>SUM(C27:C35)</f>
        <v>-34832</v>
      </c>
      <c r="D26" s="41"/>
      <c r="E26" s="41"/>
      <c r="F26" s="41"/>
    </row>
    <row r="27" spans="1:6" s="1" customFormat="1" ht="10.199999999999999" hidden="1">
      <c r="A27" s="491" t="s">
        <v>835</v>
      </c>
      <c r="B27" s="181">
        <v>0</v>
      </c>
      <c r="C27" s="181">
        <v>0</v>
      </c>
      <c r="D27" s="41"/>
      <c r="E27" s="41"/>
      <c r="F27" s="41"/>
    </row>
    <row r="28" spans="1:6" s="1" customFormat="1" ht="10.199999999999999">
      <c r="A28" s="50" t="s">
        <v>686</v>
      </c>
      <c r="B28" s="181">
        <v>3271776</v>
      </c>
      <c r="C28" s="181">
        <v>0</v>
      </c>
      <c r="D28" s="41"/>
      <c r="E28" s="41"/>
      <c r="F28" s="41"/>
    </row>
    <row r="29" spans="1:6" s="1" customFormat="1" ht="10.199999999999999">
      <c r="A29" s="50" t="s">
        <v>687</v>
      </c>
      <c r="B29" s="181">
        <v>0</v>
      </c>
      <c r="C29" s="181">
        <v>-30015</v>
      </c>
      <c r="D29" s="41"/>
      <c r="E29" s="41"/>
      <c r="F29" s="41"/>
    </row>
    <row r="30" spans="1:6" s="1" customFormat="1" ht="10.199999999999999">
      <c r="A30" s="50" t="s">
        <v>688</v>
      </c>
      <c r="B30" s="181">
        <v>-13246.63</v>
      </c>
      <c r="C30" s="181">
        <v>-4817</v>
      </c>
      <c r="D30" s="41"/>
      <c r="E30" s="41"/>
      <c r="F30" s="41"/>
    </row>
    <row r="31" spans="1:6" s="1" customFormat="1" ht="10.199999999999999">
      <c r="A31" s="50" t="s">
        <v>689</v>
      </c>
      <c r="B31" s="181">
        <v>0</v>
      </c>
      <c r="C31" s="181">
        <v>0</v>
      </c>
      <c r="D31" s="41"/>
      <c r="E31" s="41"/>
      <c r="F31" s="41"/>
    </row>
    <row r="32" spans="1:6" s="1" customFormat="1" ht="10.199999999999999">
      <c r="A32" s="50" t="s">
        <v>690</v>
      </c>
      <c r="B32" s="181">
        <v>0</v>
      </c>
      <c r="C32" s="181">
        <v>0</v>
      </c>
      <c r="D32" s="41"/>
      <c r="E32" s="41"/>
      <c r="F32" s="41"/>
    </row>
    <row r="33" spans="1:6" s="1" customFormat="1" ht="10.199999999999999" hidden="1">
      <c r="A33" s="50" t="s">
        <v>692</v>
      </c>
      <c r="B33" s="181">
        <v>0</v>
      </c>
      <c r="C33" s="181">
        <v>0</v>
      </c>
      <c r="D33" s="41"/>
      <c r="E33" s="41"/>
      <c r="F33" s="41"/>
    </row>
    <row r="34" spans="1:6" s="1" customFormat="1" ht="10.199999999999999" hidden="1">
      <c r="A34" s="50" t="s">
        <v>693</v>
      </c>
      <c r="B34" s="181">
        <v>0</v>
      </c>
      <c r="C34" s="181">
        <v>0</v>
      </c>
      <c r="D34" s="41"/>
      <c r="E34" s="41"/>
      <c r="F34" s="41"/>
    </row>
    <row r="35" spans="1:6" s="1" customFormat="1" ht="10.199999999999999" hidden="1">
      <c r="A35" s="50" t="s">
        <v>694</v>
      </c>
      <c r="B35" s="181">
        <v>0</v>
      </c>
      <c r="C35" s="181">
        <v>0</v>
      </c>
      <c r="D35" s="41"/>
      <c r="E35" s="41"/>
      <c r="F35" s="41"/>
    </row>
    <row r="36" spans="1:6" s="1" customFormat="1" ht="10.199999999999999">
      <c r="A36" s="50"/>
      <c r="B36" s="181"/>
      <c r="C36" s="181"/>
      <c r="D36" s="41"/>
      <c r="E36" s="41"/>
      <c r="F36" s="41"/>
    </row>
    <row r="37" spans="1:6" s="1" customFormat="1" ht="10.199999999999999">
      <c r="A37" s="51" t="s">
        <v>88</v>
      </c>
      <c r="B37" s="102">
        <f>SUM(B38:B43)</f>
        <v>-240023</v>
      </c>
      <c r="C37" s="102">
        <f>SUM(C38:C43)</f>
        <v>-795792</v>
      </c>
      <c r="D37" s="41"/>
      <c r="E37" s="41"/>
      <c r="F37" s="41"/>
    </row>
    <row r="38" spans="1:6" s="1" customFormat="1" ht="10.199999999999999">
      <c r="A38" s="50" t="s">
        <v>373</v>
      </c>
      <c r="B38" s="181">
        <v>-37755</v>
      </c>
      <c r="C38" s="181">
        <v>-195574</v>
      </c>
      <c r="D38" s="41"/>
      <c r="E38" s="41"/>
      <c r="F38" s="41"/>
    </row>
    <row r="39" spans="1:6" s="1" customFormat="1" ht="10.199999999999999">
      <c r="A39" s="50" t="s">
        <v>50</v>
      </c>
      <c r="B39" s="181">
        <v>-202268</v>
      </c>
      <c r="C39" s="181">
        <v>-600218</v>
      </c>
      <c r="D39" s="41"/>
      <c r="E39" s="41"/>
      <c r="F39" s="41"/>
    </row>
    <row r="40" spans="1:6" s="1" customFormat="1" ht="10.199999999999999" hidden="1">
      <c r="A40" s="50" t="s">
        <v>542</v>
      </c>
      <c r="B40" s="181">
        <v>0</v>
      </c>
      <c r="C40" s="181">
        <v>0</v>
      </c>
      <c r="D40" s="41"/>
      <c r="E40" s="41"/>
      <c r="F40" s="41"/>
    </row>
    <row r="41" spans="1:6" s="1" customFormat="1" ht="20.399999999999999" hidden="1">
      <c r="A41" s="50" t="s">
        <v>51</v>
      </c>
      <c r="B41" s="181">
        <v>0</v>
      </c>
      <c r="C41" s="181">
        <v>0</v>
      </c>
      <c r="D41" s="41"/>
      <c r="E41" s="41"/>
      <c r="F41" s="41"/>
    </row>
    <row r="42" spans="1:6" s="1" customFormat="1" ht="20.399999999999999" hidden="1">
      <c r="A42" s="50" t="s">
        <v>52</v>
      </c>
      <c r="B42" s="181">
        <v>0</v>
      </c>
      <c r="C42" s="181">
        <v>0</v>
      </c>
      <c r="D42" s="41"/>
      <c r="E42" s="41"/>
      <c r="F42" s="41"/>
    </row>
    <row r="43" spans="1:6" s="1" customFormat="1" ht="10.199999999999999">
      <c r="A43" s="51"/>
      <c r="B43" s="102"/>
      <c r="C43" s="102"/>
      <c r="D43" s="41"/>
      <c r="E43" s="41"/>
      <c r="F43" s="41"/>
    </row>
    <row r="44" spans="1:6" s="1" customFormat="1" ht="10.199999999999999">
      <c r="A44" s="51" t="s">
        <v>89</v>
      </c>
      <c r="B44" s="102">
        <f>SUM(B45:B48)</f>
        <v>0</v>
      </c>
      <c r="C44" s="102">
        <f>SUM(C45:C48)</f>
        <v>0</v>
      </c>
      <c r="D44" s="41"/>
      <c r="E44" s="41"/>
      <c r="F44" s="41"/>
    </row>
    <row r="45" spans="1:6" s="1" customFormat="1" ht="10.199999999999999">
      <c r="A45" s="50" t="s">
        <v>47</v>
      </c>
      <c r="B45" s="181">
        <v>0</v>
      </c>
      <c r="C45" s="181">
        <v>0</v>
      </c>
      <c r="D45" s="41"/>
      <c r="E45" s="41"/>
      <c r="F45" s="41"/>
    </row>
    <row r="46" spans="1:6" s="1" customFormat="1" ht="20.399999999999999" hidden="1">
      <c r="A46" s="50" t="s">
        <v>48</v>
      </c>
      <c r="B46" s="181">
        <v>0</v>
      </c>
      <c r="C46" s="181">
        <v>0</v>
      </c>
      <c r="D46" s="41"/>
      <c r="E46" s="41"/>
      <c r="F46" s="41"/>
    </row>
    <row r="47" spans="1:6" s="1" customFormat="1" ht="20.399999999999999" hidden="1">
      <c r="A47" s="50" t="s">
        <v>49</v>
      </c>
      <c r="B47" s="181">
        <v>0</v>
      </c>
      <c r="C47" s="181">
        <v>0</v>
      </c>
      <c r="D47" s="41"/>
      <c r="E47" s="41"/>
      <c r="F47" s="41"/>
    </row>
    <row r="48" spans="1:6" s="1" customFormat="1" ht="10.199999999999999">
      <c r="A48" s="50"/>
      <c r="B48" s="102"/>
      <c r="C48" s="102"/>
      <c r="D48" s="41"/>
      <c r="E48" s="41"/>
      <c r="F48" s="41"/>
    </row>
    <row r="49" spans="1:6" s="1" customFormat="1" ht="10.199999999999999">
      <c r="A49" s="51" t="s">
        <v>340</v>
      </c>
      <c r="B49" s="102">
        <f>SUM(B50:B58)</f>
        <v>3496577</v>
      </c>
      <c r="C49" s="102">
        <f>SUM(C50:C58)</f>
        <v>-639047</v>
      </c>
      <c r="D49" s="41"/>
      <c r="E49" s="41"/>
      <c r="F49" s="41"/>
    </row>
    <row r="50" spans="1:6" s="1" customFormat="1" ht="10.199999999999999">
      <c r="A50" s="50" t="s">
        <v>341</v>
      </c>
      <c r="B50" s="181">
        <v>3379576</v>
      </c>
      <c r="C50" s="181">
        <v>-415969</v>
      </c>
      <c r="D50" s="41"/>
      <c r="E50" s="41"/>
      <c r="F50" s="41"/>
    </row>
    <row r="51" spans="1:6" s="1" customFormat="1" ht="10.199999999999999">
      <c r="A51" s="50" t="s">
        <v>342</v>
      </c>
      <c r="B51" s="181">
        <v>81120</v>
      </c>
      <c r="C51" s="181">
        <v>0</v>
      </c>
      <c r="D51" s="41"/>
      <c r="E51" s="41"/>
      <c r="F51" s="41"/>
    </row>
    <row r="52" spans="1:6" s="1" customFormat="1" ht="10.199999999999999">
      <c r="A52" s="50" t="s">
        <v>817</v>
      </c>
      <c r="B52" s="181">
        <v>35881</v>
      </c>
      <c r="C52" s="181">
        <v>-223078</v>
      </c>
      <c r="D52" s="41"/>
      <c r="E52" s="41"/>
      <c r="F52" s="41"/>
    </row>
    <row r="53" spans="1:6" s="1" customFormat="1" ht="10.199999999999999" hidden="1">
      <c r="A53" s="50" t="s">
        <v>343</v>
      </c>
      <c r="B53" s="181">
        <v>0</v>
      </c>
      <c r="C53" s="181">
        <v>0</v>
      </c>
      <c r="D53" s="41"/>
      <c r="E53" s="41"/>
      <c r="F53" s="41"/>
    </row>
    <row r="54" spans="1:6" s="1" customFormat="1" ht="10.199999999999999" hidden="1">
      <c r="A54" s="50" t="s">
        <v>344</v>
      </c>
      <c r="B54" s="181">
        <v>0</v>
      </c>
      <c r="C54" s="181">
        <v>0</v>
      </c>
      <c r="D54" s="41"/>
      <c r="E54" s="41"/>
      <c r="F54" s="41"/>
    </row>
    <row r="55" spans="1:6" s="1" customFormat="1" ht="10.199999999999999" hidden="1">
      <c r="A55" s="50" t="s">
        <v>345</v>
      </c>
      <c r="B55" s="181">
        <v>0</v>
      </c>
      <c r="C55" s="181">
        <v>0</v>
      </c>
      <c r="D55" s="41"/>
      <c r="E55" s="41"/>
      <c r="F55" s="41"/>
    </row>
    <row r="56" spans="1:6" s="1" customFormat="1" ht="20.399999999999999" hidden="1">
      <c r="A56" s="50" t="s">
        <v>53</v>
      </c>
      <c r="B56" s="181">
        <v>0</v>
      </c>
      <c r="C56" s="181">
        <v>0</v>
      </c>
      <c r="D56" s="41"/>
      <c r="E56" s="41"/>
      <c r="F56" s="41"/>
    </row>
    <row r="57" spans="1:6" ht="20.399999999999999" hidden="1">
      <c r="A57" s="50" t="s">
        <v>54</v>
      </c>
      <c r="B57" s="181">
        <v>0</v>
      </c>
      <c r="C57" s="181">
        <v>0</v>
      </c>
    </row>
    <row r="58" spans="1:6">
      <c r="A58" s="50"/>
      <c r="B58" s="181">
        <v>0</v>
      </c>
      <c r="C58" s="181">
        <v>0</v>
      </c>
    </row>
    <row r="59" spans="1:6" ht="20.399999999999999">
      <c r="A59" s="51" t="s">
        <v>374</v>
      </c>
      <c r="B59" s="102">
        <f>SUM(B60:B69)</f>
        <v>-2773274</v>
      </c>
      <c r="C59" s="102">
        <f>SUM(C60:C69)</f>
        <v>-110064</v>
      </c>
    </row>
    <row r="60" spans="1:6">
      <c r="A60" s="50" t="s">
        <v>346</v>
      </c>
      <c r="B60" s="181">
        <v>-2718725</v>
      </c>
      <c r="C60" s="181">
        <v>-200686</v>
      </c>
    </row>
    <row r="61" spans="1:6" hidden="1">
      <c r="A61" s="50" t="s">
        <v>691</v>
      </c>
      <c r="B61" s="181"/>
      <c r="C61" s="181"/>
    </row>
    <row r="62" spans="1:6">
      <c r="A62" s="50" t="s">
        <v>347</v>
      </c>
      <c r="B62" s="181">
        <v>-54549</v>
      </c>
      <c r="C62" s="181">
        <v>90622</v>
      </c>
    </row>
    <row r="63" spans="1:6" hidden="1">
      <c r="A63" s="50" t="s">
        <v>618</v>
      </c>
      <c r="B63" s="181">
        <v>0</v>
      </c>
      <c r="C63" s="181">
        <v>0</v>
      </c>
    </row>
    <row r="64" spans="1:6" hidden="1">
      <c r="A64" s="50" t="s">
        <v>656</v>
      </c>
      <c r="B64" s="181">
        <v>0</v>
      </c>
      <c r="C64" s="181">
        <v>0</v>
      </c>
    </row>
    <row r="65" spans="1:3" hidden="1">
      <c r="A65" s="50" t="s">
        <v>347</v>
      </c>
      <c r="B65" s="181">
        <v>0</v>
      </c>
      <c r="C65" s="181">
        <v>0</v>
      </c>
    </row>
    <row r="66" spans="1:3" hidden="1">
      <c r="A66" s="50" t="s">
        <v>348</v>
      </c>
      <c r="B66" s="181">
        <v>0</v>
      </c>
      <c r="C66" s="181">
        <v>0</v>
      </c>
    </row>
    <row r="67" spans="1:3" ht="20.399999999999999" hidden="1">
      <c r="A67" s="50" t="s">
        <v>318</v>
      </c>
      <c r="B67" s="181">
        <v>0</v>
      </c>
      <c r="C67" s="181">
        <v>0</v>
      </c>
    </row>
    <row r="68" spans="1:3" ht="20.399999999999999" hidden="1">
      <c r="A68" s="50" t="s">
        <v>375</v>
      </c>
      <c r="B68" s="181">
        <v>0</v>
      </c>
      <c r="C68" s="181">
        <v>0</v>
      </c>
    </row>
    <row r="69" spans="1:3">
      <c r="A69" s="50"/>
      <c r="B69" s="102"/>
      <c r="C69" s="102"/>
    </row>
    <row r="70" spans="1:3">
      <c r="A70" s="51" t="s">
        <v>349</v>
      </c>
      <c r="B70" s="102">
        <f>SUM(B71:B76)</f>
        <v>0</v>
      </c>
      <c r="C70" s="102">
        <f>SUM(C71:C76)</f>
        <v>21161</v>
      </c>
    </row>
    <row r="71" spans="1:3">
      <c r="A71" s="50" t="s">
        <v>819</v>
      </c>
      <c r="B71" s="181">
        <v>0</v>
      </c>
      <c r="C71" s="181">
        <v>21161</v>
      </c>
    </row>
    <row r="72" spans="1:3" hidden="1">
      <c r="A72" s="50" t="s">
        <v>921</v>
      </c>
      <c r="B72" s="181"/>
      <c r="C72" s="181">
        <v>0</v>
      </c>
    </row>
    <row r="73" spans="1:3">
      <c r="A73" s="50"/>
      <c r="B73" s="181"/>
      <c r="C73" s="181"/>
    </row>
    <row r="74" spans="1:3" hidden="1">
      <c r="A74" s="50" t="s">
        <v>543</v>
      </c>
      <c r="B74" s="181">
        <v>0</v>
      </c>
      <c r="C74" s="181">
        <v>0</v>
      </c>
    </row>
    <row r="75" spans="1:3" hidden="1">
      <c r="A75" s="50" t="s">
        <v>469</v>
      </c>
      <c r="B75" s="181">
        <v>0</v>
      </c>
      <c r="C75" s="181">
        <v>0</v>
      </c>
    </row>
    <row r="76" spans="1:3" hidden="1">
      <c r="A76" s="50"/>
      <c r="B76" s="102"/>
      <c r="C76" s="102"/>
    </row>
  </sheetData>
  <phoneticPr fontId="43" type="noConversion"/>
  <pageMargins left="0.7" right="0.7" top="0.75" bottom="0.75" header="0.3" footer="0.3"/>
  <pageSetup paperSize="9" scale="7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1:G17"/>
  <sheetViews>
    <sheetView view="pageBreakPreview" zoomScaleNormal="100" workbookViewId="0">
      <selection activeCell="E23" sqref="E23"/>
    </sheetView>
  </sheetViews>
  <sheetFormatPr defaultColWidth="9.33203125" defaultRowHeight="10.199999999999999"/>
  <cols>
    <col min="1" max="1" width="3.5546875" style="145" customWidth="1"/>
    <col min="2" max="2" width="59" style="145" customWidth="1"/>
    <col min="3" max="3" width="0" style="145" hidden="1" customWidth="1"/>
    <col min="4" max="5" width="26" style="145" customWidth="1"/>
    <col min="6" max="16384" width="9.33203125" style="145"/>
  </cols>
  <sheetData>
    <row r="1" spans="2:7" s="143" customFormat="1" ht="25.5" customHeight="1">
      <c r="B1" s="144"/>
      <c r="C1" s="144"/>
      <c r="D1" s="144"/>
    </row>
    <row r="2" spans="2:7" s="149" customFormat="1">
      <c r="B2" s="156"/>
      <c r="C2" s="156" t="s">
        <v>255</v>
      </c>
      <c r="D2" s="156" t="str">
        <f>CONCATENATE("za okres ",'Dane podstawowe'!$B$7)</f>
        <v>za okres 01.01.2024-31.12.2024</v>
      </c>
      <c r="E2" s="156" t="s">
        <v>950</v>
      </c>
    </row>
    <row r="3" spans="2:7" s="286" customFormat="1">
      <c r="B3" s="160" t="s">
        <v>119</v>
      </c>
      <c r="C3" s="226"/>
      <c r="D3" s="231">
        <f>RZiS!D31</f>
        <v>-4890326</v>
      </c>
      <c r="E3" s="231">
        <f>RZiS!E31</f>
        <v>-775891</v>
      </c>
    </row>
    <row r="4" spans="2:7" s="286" customFormat="1">
      <c r="B4" s="329" t="s">
        <v>649</v>
      </c>
      <c r="C4" s="226"/>
      <c r="D4" s="231"/>
      <c r="E4" s="231"/>
    </row>
    <row r="5" spans="2:7" s="16" customFormat="1" ht="20.399999999999999">
      <c r="B5" s="160" t="s">
        <v>643</v>
      </c>
      <c r="C5" s="231"/>
      <c r="D5" s="231">
        <f>SUM(D6:D9)</f>
        <v>0</v>
      </c>
      <c r="E5" s="231">
        <f>SUM(E6:E9)</f>
        <v>0</v>
      </c>
      <c r="F5" s="330"/>
      <c r="G5" s="330"/>
    </row>
    <row r="6" spans="2:7" s="16" customFormat="1" ht="13.8" hidden="1">
      <c r="B6" s="309" t="s">
        <v>644</v>
      </c>
      <c r="C6" s="231"/>
      <c r="D6" s="232">
        <v>0</v>
      </c>
      <c r="E6" s="232">
        <v>0</v>
      </c>
      <c r="F6" s="330"/>
      <c r="G6" s="330"/>
    </row>
    <row r="7" spans="2:7" s="17" customFormat="1" ht="13.2" hidden="1">
      <c r="B7" s="309" t="s">
        <v>645</v>
      </c>
      <c r="C7" s="331"/>
      <c r="D7" s="331">
        <v>0</v>
      </c>
      <c r="E7" s="331">
        <v>0</v>
      </c>
      <c r="F7" s="330"/>
      <c r="G7" s="330"/>
    </row>
    <row r="8" spans="2:7" s="17" customFormat="1" ht="13.2" hidden="1">
      <c r="B8" s="309" t="s">
        <v>646</v>
      </c>
      <c r="C8" s="231"/>
      <c r="D8" s="232">
        <v>0</v>
      </c>
      <c r="E8" s="232">
        <v>0</v>
      </c>
      <c r="F8" s="330"/>
      <c r="G8" s="330"/>
    </row>
    <row r="9" spans="2:7" s="17" customFormat="1" ht="20.399999999999999" hidden="1">
      <c r="B9" s="309" t="s">
        <v>647</v>
      </c>
      <c r="C9" s="231"/>
      <c r="D9" s="232">
        <v>0</v>
      </c>
      <c r="E9" s="232">
        <v>0</v>
      </c>
      <c r="F9" s="330"/>
      <c r="G9" s="330"/>
    </row>
    <row r="10" spans="2:7" s="16" customFormat="1" ht="20.399999999999999">
      <c r="B10" s="160" t="s">
        <v>648</v>
      </c>
      <c r="C10" s="231"/>
      <c r="D10" s="231">
        <f>D12+D11</f>
        <v>-72861</v>
      </c>
      <c r="E10" s="231">
        <f>E12+E11</f>
        <v>-418890</v>
      </c>
      <c r="F10" s="330"/>
      <c r="G10" s="330"/>
    </row>
    <row r="11" spans="2:7" s="16" customFormat="1" ht="13.8">
      <c r="B11" s="309" t="s">
        <v>645</v>
      </c>
      <c r="C11" s="231"/>
      <c r="D11" s="232">
        <v>-72861</v>
      </c>
      <c r="E11" s="232">
        <v>-418890</v>
      </c>
      <c r="F11" s="330"/>
      <c r="G11" s="330"/>
    </row>
    <row r="12" spans="2:7" s="17" customFormat="1" ht="13.2" hidden="1">
      <c r="B12" s="309" t="s">
        <v>645</v>
      </c>
      <c r="C12" s="232"/>
      <c r="D12" s="232">
        <v>0</v>
      </c>
      <c r="E12" s="232">
        <v>0</v>
      </c>
      <c r="F12" s="330"/>
      <c r="G12" s="330"/>
    </row>
    <row r="13" spans="2:7" s="288" customFormat="1">
      <c r="B13" s="284" t="s">
        <v>657</v>
      </c>
      <c r="C13" s="226"/>
      <c r="D13" s="332">
        <f>D3+D5+D10</f>
        <v>-4963187</v>
      </c>
      <c r="E13" s="332">
        <f>E3+E5+E10</f>
        <v>-1194781</v>
      </c>
    </row>
    <row r="14" spans="2:7">
      <c r="B14" s="45" t="s">
        <v>658</v>
      </c>
      <c r="C14" s="287"/>
      <c r="D14" s="333">
        <f>RZiS!D33</f>
        <v>-32806</v>
      </c>
      <c r="E14" s="333">
        <f>RZiS!E33</f>
        <v>40877</v>
      </c>
    </row>
    <row r="15" spans="2:7" s="289" customFormat="1">
      <c r="B15" s="44" t="s">
        <v>659</v>
      </c>
      <c r="C15" s="38"/>
      <c r="D15" s="334">
        <f>D13-D14</f>
        <v>-4930381</v>
      </c>
      <c r="E15" s="334">
        <f>E13-E14</f>
        <v>-1235658</v>
      </c>
    </row>
    <row r="16" spans="2:7" ht="16.5" customHeight="1">
      <c r="B16" s="153"/>
      <c r="C16" s="153"/>
      <c r="D16" s="154"/>
      <c r="E16" s="154"/>
    </row>
    <row r="17" spans="2:5" ht="16.5" customHeight="1">
      <c r="B17" s="153"/>
      <c r="C17" s="153"/>
      <c r="D17" s="154"/>
      <c r="E17" s="154"/>
    </row>
  </sheetData>
  <phoneticPr fontId="46" type="noConversion"/>
  <pageMargins left="0.75" right="0.75" top="1" bottom="1" header="0.5" footer="0.5"/>
  <pageSetup paperSize="9" scale="95" orientation="landscape" horizontalDpi="4294967295" verticalDpi="4294967295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>
    <tabColor rgb="FF00B0F0"/>
    <pageSetUpPr fitToPage="1"/>
  </sheetPr>
  <dimension ref="B1:AI34"/>
  <sheetViews>
    <sheetView showGridLines="0" zoomScale="98" zoomScaleNormal="98" zoomScaleSheetLayoutView="75" workbookViewId="0">
      <selection activeCell="B2" sqref="B2:E25"/>
    </sheetView>
  </sheetViews>
  <sheetFormatPr defaultColWidth="9.33203125" defaultRowHeight="13.2"/>
  <cols>
    <col min="1" max="1" width="3.44140625" style="13" customWidth="1"/>
    <col min="2" max="2" width="59" style="13" customWidth="1"/>
    <col min="3" max="3" width="9.33203125" style="13"/>
    <col min="4" max="4" width="16.6640625" style="13" bestFit="1" customWidth="1"/>
    <col min="5" max="5" width="15.6640625" style="13" bestFit="1" customWidth="1"/>
    <col min="6" max="7" width="9.33203125" style="13"/>
    <col min="8" max="8" width="17.5546875" style="13" customWidth="1"/>
    <col min="9" max="16384" width="9.33203125" style="13"/>
  </cols>
  <sheetData>
    <row r="1" spans="2:35" ht="17.399999999999999">
      <c r="B1" s="666"/>
      <c r="C1" s="666"/>
      <c r="D1" s="666"/>
      <c r="E1" s="666"/>
    </row>
    <row r="2" spans="2:35" s="14" customFormat="1">
      <c r="B2" s="156" t="s">
        <v>243</v>
      </c>
      <c r="C2" s="162" t="s">
        <v>274</v>
      </c>
      <c r="D2" s="357">
        <v>45657</v>
      </c>
      <c r="E2" s="357">
        <v>45291</v>
      </c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2:35" s="15" customFormat="1" ht="13.8">
      <c r="B3" s="157" t="s">
        <v>439</v>
      </c>
      <c r="C3" s="158"/>
      <c r="D3" s="227">
        <f>SUM(D4:D14)</f>
        <v>15636515</v>
      </c>
      <c r="E3" s="227">
        <f>SUM(E4:E14)</f>
        <v>20434442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</row>
    <row r="4" spans="2:35" s="16" customFormat="1" ht="13.8">
      <c r="B4" s="148" t="s">
        <v>43</v>
      </c>
      <c r="C4" s="158" t="s">
        <v>997</v>
      </c>
      <c r="D4" s="230">
        <v>456397</v>
      </c>
      <c r="E4" s="230">
        <v>630548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2:35" s="17" customFormat="1">
      <c r="B5" s="309" t="s">
        <v>42</v>
      </c>
      <c r="C5" s="158" t="s">
        <v>796</v>
      </c>
      <c r="D5" s="228">
        <v>11031703</v>
      </c>
      <c r="E5" s="228">
        <v>15017090</v>
      </c>
    </row>
    <row r="6" spans="2:35" s="17" customFormat="1">
      <c r="B6" s="309" t="s">
        <v>631</v>
      </c>
      <c r="C6" s="158" t="s">
        <v>800</v>
      </c>
      <c r="D6" s="228">
        <v>794382</v>
      </c>
      <c r="E6" s="228">
        <v>824229</v>
      </c>
    </row>
    <row r="7" spans="2:35" s="17" customFormat="1">
      <c r="B7" s="148" t="s">
        <v>468</v>
      </c>
      <c r="C7" s="158" t="s">
        <v>801</v>
      </c>
      <c r="D7" s="228">
        <v>1821391</v>
      </c>
      <c r="E7" s="228">
        <v>1821391</v>
      </c>
    </row>
    <row r="8" spans="2:35" s="17" customFormat="1" hidden="1">
      <c r="B8" s="148" t="s">
        <v>113</v>
      </c>
      <c r="C8" s="158"/>
      <c r="D8" s="228"/>
      <c r="E8" s="228"/>
    </row>
    <row r="9" spans="2:35" s="17" customFormat="1">
      <c r="B9" s="263" t="s">
        <v>826</v>
      </c>
      <c r="C9" s="158" t="s">
        <v>803</v>
      </c>
      <c r="D9" s="331">
        <f>86112-62112</f>
        <v>24000</v>
      </c>
      <c r="E9" s="228">
        <v>86112</v>
      </c>
    </row>
    <row r="10" spans="2:35" s="17" customFormat="1" hidden="1">
      <c r="B10" s="148" t="s">
        <v>256</v>
      </c>
      <c r="C10" s="158"/>
      <c r="D10" s="228"/>
      <c r="E10" s="228"/>
    </row>
    <row r="11" spans="2:35" s="16" customFormat="1" ht="13.8">
      <c r="B11" s="309" t="s">
        <v>559</v>
      </c>
      <c r="C11" s="158" t="s">
        <v>803</v>
      </c>
      <c r="D11" s="230">
        <v>8772</v>
      </c>
      <c r="E11" s="230">
        <v>5390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</row>
    <row r="12" spans="2:35" s="16" customFormat="1" ht="13.8">
      <c r="B12" s="309" t="s">
        <v>448</v>
      </c>
      <c r="C12" s="158"/>
      <c r="D12" s="230">
        <v>7700</v>
      </c>
      <c r="E12" s="230">
        <v>88820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</row>
    <row r="13" spans="2:35" s="17" customFormat="1">
      <c r="B13" s="148" t="s">
        <v>276</v>
      </c>
      <c r="C13" s="158" t="s">
        <v>799</v>
      </c>
      <c r="D13" s="228">
        <v>1492170</v>
      </c>
      <c r="E13" s="228">
        <v>1960862</v>
      </c>
    </row>
    <row r="14" spans="2:35" s="17" customFormat="1" hidden="1">
      <c r="B14" s="309" t="s">
        <v>567</v>
      </c>
      <c r="C14" s="158"/>
      <c r="D14" s="228">
        <v>0</v>
      </c>
      <c r="E14" s="228">
        <v>0</v>
      </c>
      <c r="I14" s="477" t="s">
        <v>766</v>
      </c>
    </row>
    <row r="15" spans="2:35" s="17" customFormat="1">
      <c r="B15" s="157" t="s">
        <v>440</v>
      </c>
      <c r="C15" s="158"/>
      <c r="D15" s="227">
        <f>SUM(D16:D23)</f>
        <v>16878536</v>
      </c>
      <c r="E15" s="227">
        <f>SUM(E16:E23)</f>
        <v>19341878</v>
      </c>
    </row>
    <row r="16" spans="2:35" s="15" customFormat="1" ht="13.8" hidden="1">
      <c r="B16" s="148" t="s">
        <v>430</v>
      </c>
      <c r="C16" s="158"/>
      <c r="D16" s="230">
        <v>0</v>
      </c>
      <c r="E16" s="230">
        <v>0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</row>
    <row r="17" spans="2:35" s="17" customFormat="1">
      <c r="B17" s="148" t="s">
        <v>277</v>
      </c>
      <c r="C17" s="158" t="s">
        <v>940</v>
      </c>
      <c r="D17" s="228">
        <v>11180561</v>
      </c>
      <c r="E17" s="228">
        <v>14712787</v>
      </c>
      <c r="H17" s="439"/>
    </row>
    <row r="18" spans="2:35" s="17" customFormat="1">
      <c r="B18" s="263" t="s">
        <v>357</v>
      </c>
      <c r="C18" s="158"/>
      <c r="D18" s="228">
        <v>173130</v>
      </c>
      <c r="E18" s="228">
        <v>299345</v>
      </c>
    </row>
    <row r="19" spans="2:35" s="17" customFormat="1">
      <c r="B19" s="148" t="s">
        <v>108</v>
      </c>
      <c r="C19" s="158" t="s">
        <v>941</v>
      </c>
      <c r="D19" s="331">
        <f>1662932+373569-173130</f>
        <v>1863371</v>
      </c>
      <c r="E19" s="331">
        <f>1636497+409450-299345</f>
        <v>1746602</v>
      </c>
    </row>
    <row r="20" spans="2:35" s="15" customFormat="1" ht="13.8">
      <c r="B20" s="309" t="s">
        <v>942</v>
      </c>
      <c r="C20" s="158" t="s">
        <v>940</v>
      </c>
      <c r="D20" s="230">
        <v>13683</v>
      </c>
      <c r="E20" s="230">
        <v>28066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</row>
    <row r="21" spans="2:35" s="17" customFormat="1" hidden="1">
      <c r="B21" s="148" t="s">
        <v>107</v>
      </c>
      <c r="C21" s="158"/>
      <c r="D21" s="228"/>
      <c r="E21" s="228"/>
    </row>
    <row r="22" spans="2:35" s="17" customFormat="1" hidden="1">
      <c r="B22" s="148" t="s">
        <v>275</v>
      </c>
      <c r="C22" s="158"/>
      <c r="D22" s="228"/>
      <c r="E22" s="228"/>
      <c r="I22" s="477" t="s">
        <v>767</v>
      </c>
    </row>
    <row r="23" spans="2:35" s="17" customFormat="1">
      <c r="B23" s="148" t="s">
        <v>278</v>
      </c>
      <c r="C23" s="158" t="s">
        <v>804</v>
      </c>
      <c r="D23" s="228">
        <v>3647791</v>
      </c>
      <c r="E23" s="228">
        <v>2555078</v>
      </c>
    </row>
    <row r="24" spans="2:35" s="225" customFormat="1" hidden="1">
      <c r="B24" s="48" t="s">
        <v>662</v>
      </c>
      <c r="C24" s="158"/>
      <c r="D24" s="232">
        <v>0</v>
      </c>
      <c r="E24" s="232">
        <v>0</v>
      </c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</row>
    <row r="25" spans="2:35" s="14" customFormat="1">
      <c r="B25" s="157" t="s">
        <v>279</v>
      </c>
      <c r="C25" s="158"/>
      <c r="D25" s="227">
        <f>SUM(D3,D15,D24)</f>
        <v>32515051</v>
      </c>
      <c r="E25" s="227">
        <f>SUM(E3,E15,E24)</f>
        <v>39776320</v>
      </c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</row>
    <row r="26" spans="2:35" s="20" customFormat="1">
      <c r="B26" s="18"/>
      <c r="C26" s="22"/>
      <c r="D26" s="21"/>
      <c r="E26" s="19"/>
    </row>
    <row r="27" spans="2:35" s="20" customFormat="1">
      <c r="B27" s="18"/>
      <c r="C27" s="22"/>
      <c r="D27" s="23"/>
      <c r="E27" s="19"/>
    </row>
    <row r="28" spans="2:35" s="20" customFormat="1">
      <c r="B28" s="18"/>
      <c r="C28" s="22"/>
      <c r="D28" s="19"/>
      <c r="E28" s="19"/>
    </row>
    <row r="29" spans="2:35" s="20" customFormat="1">
      <c r="B29" s="18"/>
      <c r="C29" s="22"/>
      <c r="D29" s="19"/>
      <c r="E29" s="19"/>
    </row>
    <row r="30" spans="2:35" s="20" customFormat="1" ht="13.8">
      <c r="B30" s="25"/>
      <c r="C30" s="24"/>
      <c r="D30" s="19"/>
      <c r="E30" s="19"/>
    </row>
    <row r="31" spans="2:35" s="20" customFormat="1">
      <c r="B31" s="18"/>
      <c r="C31" s="22"/>
      <c r="D31" s="19"/>
      <c r="E31" s="19"/>
    </row>
    <row r="32" spans="2:35" s="20" customFormat="1" ht="13.8">
      <c r="B32" s="25"/>
      <c r="C32" s="24"/>
      <c r="D32" s="19"/>
      <c r="E32" s="19"/>
    </row>
    <row r="33" spans="2:5" s="20" customFormat="1">
      <c r="B33" s="18"/>
      <c r="C33" s="22"/>
      <c r="D33" s="19"/>
      <c r="E33" s="19"/>
    </row>
    <row r="34" spans="2:5" s="20" customFormat="1">
      <c r="B34" s="18"/>
      <c r="C34" s="22"/>
      <c r="D34" s="19"/>
      <c r="E34" s="19"/>
    </row>
  </sheetData>
  <mergeCells count="1">
    <mergeCell ref="B1:E1"/>
  </mergeCells>
  <phoneticPr fontId="16" type="noConversion"/>
  <pageMargins left="0.75" right="0.75" top="1" bottom="1" header="0.5" footer="0.5"/>
  <pageSetup paperSize="9" scale="96" orientation="landscape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00B0F0"/>
    <pageSetUpPr fitToPage="1"/>
  </sheetPr>
  <dimension ref="B1:Q41"/>
  <sheetViews>
    <sheetView showGridLines="0" view="pageBreakPreview" topLeftCell="A7" zoomScaleNormal="75" zoomScaleSheetLayoutView="80" workbookViewId="0">
      <selection activeCell="F30" sqref="F30:G30"/>
    </sheetView>
  </sheetViews>
  <sheetFormatPr defaultColWidth="9.33203125" defaultRowHeight="13.2"/>
  <cols>
    <col min="1" max="1" width="2.6640625" style="13" customWidth="1"/>
    <col min="2" max="2" width="59" style="13" customWidth="1"/>
    <col min="3" max="3" width="8.6640625" style="306" customWidth="1"/>
    <col min="4" max="4" width="16.6640625" style="13" bestFit="1" customWidth="1"/>
    <col min="5" max="5" width="16.5546875" style="13" bestFit="1" customWidth="1"/>
    <col min="6" max="6" width="13.44140625" style="13" customWidth="1"/>
    <col min="7" max="7" width="14.109375" style="13" customWidth="1"/>
    <col min="8" max="8" width="12.33203125" style="13" customWidth="1"/>
    <col min="9" max="9" width="10.109375" style="13" bestFit="1" customWidth="1"/>
    <col min="10" max="13" width="9.33203125" style="13"/>
    <col min="14" max="14" width="13.5546875" style="13" customWidth="1"/>
    <col min="15" max="15" width="17.109375" style="13" customWidth="1"/>
    <col min="16" max="16" width="11.88671875" style="13" customWidth="1"/>
    <col min="17" max="17" width="12.88671875" style="13" customWidth="1"/>
    <col min="18" max="16384" width="9.33203125" style="13"/>
  </cols>
  <sheetData>
    <row r="1" spans="2:17" ht="15">
      <c r="B1" s="142"/>
    </row>
    <row r="2" spans="2:17" s="14" customFormat="1">
      <c r="B2" s="156" t="s">
        <v>365</v>
      </c>
      <c r="C2" s="162" t="s">
        <v>274</v>
      </c>
      <c r="D2" s="357">
        <v>45657</v>
      </c>
      <c r="E2" s="357">
        <v>45291</v>
      </c>
    </row>
    <row r="3" spans="2:17" s="15" customFormat="1" ht="13.8">
      <c r="B3" s="157" t="s">
        <v>360</v>
      </c>
      <c r="C3" s="158" t="s">
        <v>157</v>
      </c>
      <c r="D3" s="227">
        <f>D4+D11</f>
        <v>15164644</v>
      </c>
      <c r="E3" s="227">
        <f>E4+E11</f>
        <v>20127831</v>
      </c>
      <c r="G3" s="505"/>
    </row>
    <row r="4" spans="2:17" s="15" customFormat="1" ht="13.8">
      <c r="B4" s="371" t="s">
        <v>358</v>
      </c>
      <c r="C4" s="158" t="s">
        <v>157</v>
      </c>
      <c r="D4" s="231">
        <f>SUM(D5:D10)</f>
        <v>14984315</v>
      </c>
      <c r="E4" s="231">
        <f>SUM(E5:E10)</f>
        <v>19914696</v>
      </c>
    </row>
    <row r="5" spans="2:17" s="16" customFormat="1" ht="13.8">
      <c r="B5" s="148" t="s">
        <v>287</v>
      </c>
      <c r="C5" s="158" t="s">
        <v>805</v>
      </c>
      <c r="D5" s="232">
        <v>248578</v>
      </c>
      <c r="E5" s="232">
        <v>248578</v>
      </c>
      <c r="P5" s="452"/>
      <c r="Q5" s="452"/>
    </row>
    <row r="6" spans="2:17" s="17" customFormat="1" ht="13.8">
      <c r="B6" s="309" t="s">
        <v>791</v>
      </c>
      <c r="C6" s="158" t="s">
        <v>806</v>
      </c>
      <c r="D6" s="228">
        <v>4526727</v>
      </c>
      <c r="E6" s="228">
        <v>4526727</v>
      </c>
      <c r="Q6" s="452"/>
    </row>
    <row r="7" spans="2:17" s="17" customFormat="1" ht="13.8">
      <c r="B7" s="309" t="s">
        <v>785</v>
      </c>
      <c r="C7" s="158" t="s">
        <v>806</v>
      </c>
      <c r="D7" s="228">
        <f>9459022-72861</f>
        <v>9386161</v>
      </c>
      <c r="E7" s="228">
        <v>9459022</v>
      </c>
      <c r="G7" s="479"/>
      <c r="H7" s="485"/>
      <c r="I7" s="478"/>
      <c r="K7" s="439"/>
      <c r="N7" s="16"/>
      <c r="P7" s="479"/>
      <c r="Q7" s="452"/>
    </row>
    <row r="8" spans="2:17" s="17" customFormat="1" ht="13.8" hidden="1">
      <c r="B8" s="372" t="s">
        <v>660</v>
      </c>
      <c r="C8" s="158"/>
      <c r="D8" s="228"/>
      <c r="E8" s="228"/>
      <c r="H8" s="486"/>
      <c r="K8" s="439"/>
      <c r="Q8" s="452"/>
    </row>
    <row r="9" spans="2:17" s="16" customFormat="1" ht="13.8">
      <c r="B9" s="309" t="s">
        <v>786</v>
      </c>
      <c r="C9" s="158"/>
      <c r="D9" s="228">
        <f>5680369-4857520</f>
        <v>822849</v>
      </c>
      <c r="E9" s="228">
        <f>6497137-816768</f>
        <v>5680369</v>
      </c>
      <c r="G9" s="452"/>
      <c r="H9" s="485"/>
      <c r="I9" s="478"/>
      <c r="P9" s="452"/>
      <c r="Q9" s="452"/>
    </row>
    <row r="10" spans="2:17" s="17" customFormat="1" ht="13.8" hidden="1">
      <c r="B10" s="148" t="s">
        <v>109</v>
      </c>
      <c r="C10" s="158"/>
      <c r="D10" s="228"/>
      <c r="E10" s="228"/>
      <c r="H10" s="225"/>
      <c r="I10" s="225"/>
      <c r="J10" s="225"/>
      <c r="K10" s="225"/>
      <c r="L10" s="225"/>
      <c r="Q10" s="452"/>
    </row>
    <row r="11" spans="2:17" s="17" customFormat="1" ht="15" customHeight="1">
      <c r="B11" s="371" t="s">
        <v>473</v>
      </c>
      <c r="C11" s="158" t="s">
        <v>999</v>
      </c>
      <c r="D11" s="474">
        <v>180329</v>
      </c>
      <c r="E11" s="474">
        <v>213135</v>
      </c>
      <c r="G11" s="479"/>
      <c r="H11" s="485"/>
      <c r="I11" s="478"/>
      <c r="J11" s="478"/>
      <c r="K11" s="478"/>
      <c r="L11" s="225"/>
      <c r="N11" s="225"/>
      <c r="O11" s="225"/>
      <c r="P11" s="479"/>
      <c r="Q11" s="479"/>
    </row>
    <row r="12" spans="2:17" s="17" customFormat="1">
      <c r="B12" s="157" t="s">
        <v>361</v>
      </c>
      <c r="C12" s="158"/>
      <c r="D12" s="227">
        <f>SUM(D13:D19)</f>
        <v>1676488</v>
      </c>
      <c r="E12" s="227">
        <f>SUM(E13:E19)</f>
        <v>2282694</v>
      </c>
      <c r="I12" s="477"/>
    </row>
    <row r="13" spans="2:17" s="15" customFormat="1" ht="13.8" hidden="1">
      <c r="B13" s="148" t="s">
        <v>44</v>
      </c>
      <c r="C13" s="158" t="s">
        <v>807</v>
      </c>
      <c r="D13" s="230">
        <v>0</v>
      </c>
      <c r="E13" s="230">
        <v>0</v>
      </c>
    </row>
    <row r="14" spans="2:17" s="17" customFormat="1">
      <c r="B14" s="309" t="s">
        <v>127</v>
      </c>
      <c r="C14" s="158" t="s">
        <v>807</v>
      </c>
      <c r="D14" s="228">
        <v>494812</v>
      </c>
      <c r="E14" s="228">
        <v>217512</v>
      </c>
    </row>
    <row r="15" spans="2:17" s="17" customFormat="1">
      <c r="B15" s="309" t="s">
        <v>189</v>
      </c>
      <c r="C15" s="158"/>
      <c r="D15" s="331">
        <v>4243</v>
      </c>
      <c r="E15" s="331">
        <v>4243</v>
      </c>
    </row>
    <row r="16" spans="2:17" s="17" customFormat="1">
      <c r="B16" s="309" t="s">
        <v>128</v>
      </c>
      <c r="C16" s="158" t="s">
        <v>799</v>
      </c>
      <c r="D16" s="228">
        <v>534265</v>
      </c>
      <c r="E16" s="228">
        <v>1213167</v>
      </c>
      <c r="G16" s="439"/>
      <c r="I16" s="439"/>
    </row>
    <row r="17" spans="2:13" s="15" customFormat="1" ht="13.8">
      <c r="B17" s="309" t="s">
        <v>390</v>
      </c>
      <c r="C17" s="158" t="s">
        <v>810</v>
      </c>
      <c r="D17" s="228">
        <v>643168</v>
      </c>
      <c r="E17" s="228">
        <v>847772</v>
      </c>
    </row>
    <row r="18" spans="2:13" s="15" customFormat="1" ht="13.8" hidden="1">
      <c r="B18" s="309" t="s">
        <v>289</v>
      </c>
      <c r="C18" s="158"/>
      <c r="D18" s="230">
        <v>0</v>
      </c>
      <c r="E18" s="440">
        <v>0</v>
      </c>
    </row>
    <row r="19" spans="2:13" s="15" customFormat="1" ht="13.8" hidden="1">
      <c r="B19" s="309" t="s">
        <v>253</v>
      </c>
      <c r="C19" s="158"/>
      <c r="D19" s="230">
        <v>0</v>
      </c>
      <c r="E19" s="440">
        <v>0</v>
      </c>
    </row>
    <row r="20" spans="2:13" s="17" customFormat="1">
      <c r="B20" s="157" t="s">
        <v>266</v>
      </c>
      <c r="C20" s="158"/>
      <c r="D20" s="227">
        <f>SUM(D21:D28)</f>
        <v>15673919</v>
      </c>
      <c r="E20" s="227">
        <f>SUM(E21:E28)</f>
        <v>17365795</v>
      </c>
    </row>
    <row r="21" spans="2:13" s="17" customFormat="1">
      <c r="B21" s="148" t="s">
        <v>44</v>
      </c>
      <c r="C21" s="158" t="s">
        <v>802</v>
      </c>
      <c r="D21" s="230">
        <v>3062279</v>
      </c>
      <c r="E21" s="230">
        <v>1870668</v>
      </c>
    </row>
    <row r="22" spans="2:13" s="17" customFormat="1">
      <c r="B22" s="309" t="s">
        <v>127</v>
      </c>
      <c r="C22" s="158" t="s">
        <v>807</v>
      </c>
      <c r="D22" s="230">
        <v>317046</v>
      </c>
      <c r="E22" s="230">
        <v>608602</v>
      </c>
    </row>
    <row r="23" spans="2:13" s="17" customFormat="1">
      <c r="B23" s="148" t="s">
        <v>290</v>
      </c>
      <c r="C23" s="158" t="s">
        <v>808</v>
      </c>
      <c r="D23" s="230">
        <v>8120183</v>
      </c>
      <c r="E23" s="230">
        <v>9584274</v>
      </c>
    </row>
    <row r="24" spans="2:13" s="17" customFormat="1">
      <c r="B24" s="372" t="s">
        <v>362</v>
      </c>
      <c r="C24" s="158"/>
      <c r="D24" s="230">
        <v>165933</v>
      </c>
      <c r="E24" s="230">
        <v>3720</v>
      </c>
    </row>
    <row r="25" spans="2:13" s="17" customFormat="1">
      <c r="B25" s="148" t="s">
        <v>425</v>
      </c>
      <c r="C25" s="158" t="s">
        <v>809</v>
      </c>
      <c r="D25" s="230">
        <f>2694219+2-165933</f>
        <v>2528288</v>
      </c>
      <c r="E25" s="230">
        <f>2886890-3720</f>
        <v>2883170</v>
      </c>
    </row>
    <row r="26" spans="2:13" s="17" customFormat="1">
      <c r="B26" s="309" t="s">
        <v>523</v>
      </c>
      <c r="C26" s="158" t="s">
        <v>810</v>
      </c>
      <c r="D26" s="232">
        <v>629376</v>
      </c>
      <c r="E26" s="232">
        <v>1324524</v>
      </c>
    </row>
    <row r="27" spans="2:13" s="17" customFormat="1">
      <c r="B27" s="148" t="s">
        <v>289</v>
      </c>
      <c r="C27" s="158" t="s">
        <v>811</v>
      </c>
      <c r="D27" s="230">
        <v>754520</v>
      </c>
      <c r="E27" s="230">
        <v>956788</v>
      </c>
      <c r="G27" s="439"/>
      <c r="I27" s="439"/>
    </row>
    <row r="28" spans="2:13" s="17" customFormat="1">
      <c r="B28" s="148" t="s">
        <v>253</v>
      </c>
      <c r="C28" s="158" t="s">
        <v>812</v>
      </c>
      <c r="D28" s="230">
        <v>96294</v>
      </c>
      <c r="E28" s="230">
        <v>134049</v>
      </c>
      <c r="G28" s="439"/>
      <c r="I28" s="439"/>
    </row>
    <row r="29" spans="2:13" s="225" customFormat="1">
      <c r="B29" s="157" t="s">
        <v>291</v>
      </c>
      <c r="C29" s="158"/>
      <c r="D29" s="227">
        <f>SUM(D3,D12,D20)</f>
        <v>32515051</v>
      </c>
      <c r="E29" s="227">
        <f>SUM(E3,E12,E20)</f>
        <v>39776320</v>
      </c>
    </row>
    <row r="30" spans="2:13" s="14" customFormat="1">
      <c r="B30" s="18"/>
      <c r="C30" s="307"/>
      <c r="D30" s="21"/>
      <c r="E30" s="19"/>
      <c r="F30" s="473"/>
      <c r="G30" s="473"/>
      <c r="H30" s="475"/>
    </row>
    <row r="31" spans="2:13" hidden="1">
      <c r="B31" s="18"/>
      <c r="C31" s="307"/>
      <c r="D31" s="21"/>
      <c r="E31" s="19"/>
      <c r="H31" s="20"/>
      <c r="I31" s="20"/>
      <c r="J31" s="20"/>
      <c r="K31" s="20"/>
      <c r="L31" s="20"/>
      <c r="M31" s="476"/>
    </row>
    <row r="32" spans="2:13" s="20" customFormat="1">
      <c r="B32" s="18"/>
      <c r="C32" s="307"/>
      <c r="D32" s="23"/>
      <c r="E32" s="19"/>
    </row>
    <row r="33" spans="2:5" s="20" customFormat="1">
      <c r="B33" s="18"/>
      <c r="C33" s="307"/>
      <c r="D33" s="19"/>
      <c r="E33" s="19"/>
    </row>
    <row r="34" spans="2:5" s="20" customFormat="1">
      <c r="B34" s="18"/>
      <c r="C34" s="307"/>
      <c r="D34" s="19"/>
      <c r="E34" s="19"/>
    </row>
    <row r="35" spans="2:5" s="20" customFormat="1" ht="13.8">
      <c r="B35" s="25"/>
      <c r="C35" s="308"/>
      <c r="D35" s="19"/>
      <c r="E35" s="19"/>
    </row>
    <row r="36" spans="2:5" s="20" customFormat="1">
      <c r="B36" s="18"/>
      <c r="C36" s="307"/>
      <c r="D36" s="19"/>
      <c r="E36" s="19"/>
    </row>
    <row r="37" spans="2:5" s="20" customFormat="1" ht="13.8">
      <c r="B37" s="25"/>
      <c r="C37" s="308"/>
      <c r="D37" s="19"/>
      <c r="E37" s="19"/>
    </row>
    <row r="38" spans="2:5" s="20" customFormat="1">
      <c r="B38" s="18"/>
      <c r="C38" s="307"/>
      <c r="D38" s="19"/>
      <c r="E38" s="19"/>
    </row>
    <row r="39" spans="2:5" s="20" customFormat="1">
      <c r="B39" s="18"/>
      <c r="C39" s="307"/>
      <c r="D39" s="19"/>
      <c r="E39" s="19"/>
    </row>
    <row r="40" spans="2:5" s="20" customFormat="1">
      <c r="B40" s="13"/>
      <c r="C40" s="306"/>
      <c r="D40" s="13"/>
      <c r="E40" s="13"/>
    </row>
    <row r="41" spans="2:5" s="20" customFormat="1">
      <c r="B41" s="13"/>
      <c r="C41" s="306"/>
      <c r="D41" s="13"/>
      <c r="E41" s="13"/>
    </row>
  </sheetData>
  <phoneticPr fontId="41" type="noConversion"/>
  <pageMargins left="0.7" right="0.7" top="0.75" bottom="0.75" header="0.3" footer="0.3"/>
  <pageSetup paperSize="9" orientation="landscape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rgb="FF00B0F0"/>
    <pageSetUpPr fitToPage="1"/>
  </sheetPr>
  <dimension ref="B1:K43"/>
  <sheetViews>
    <sheetView showGridLines="0" view="pageBreakPreview" zoomScale="98" zoomScaleNormal="100" zoomScaleSheetLayoutView="98" workbookViewId="0">
      <selection activeCell="C44" sqref="C44"/>
    </sheetView>
  </sheetViews>
  <sheetFormatPr defaultColWidth="9.33203125" defaultRowHeight="15"/>
  <cols>
    <col min="1" max="1" width="4.5546875" style="26" customWidth="1"/>
    <col min="2" max="2" width="57.33203125" style="26" bestFit="1" customWidth="1"/>
    <col min="3" max="5" width="14.6640625" style="26" customWidth="1"/>
    <col min="6" max="6" width="14.6640625" style="26" hidden="1" customWidth="1"/>
    <col min="7" max="7" width="14.6640625" style="26" customWidth="1"/>
    <col min="8" max="8" width="14.6640625" style="26" hidden="1" customWidth="1"/>
    <col min="9" max="9" width="14.6640625" style="26" customWidth="1"/>
    <col min="10" max="10" width="16.33203125" style="26" customWidth="1"/>
    <col min="11" max="11" width="14.6640625" style="26" customWidth="1"/>
    <col min="12" max="16384" width="9.33203125" style="26"/>
  </cols>
  <sheetData>
    <row r="1" spans="2:11">
      <c r="B1" s="37"/>
    </row>
    <row r="2" spans="2:11" s="13" customFormat="1" ht="16.8">
      <c r="B2" s="165" t="s">
        <v>116</v>
      </c>
      <c r="C2" s="164"/>
      <c r="D2" s="164"/>
      <c r="E2" s="164"/>
      <c r="F2" s="29"/>
    </row>
    <row r="3" spans="2:11" s="13" customFormat="1" ht="63.15" customHeight="1">
      <c r="B3" s="62"/>
      <c r="C3" s="163" t="s">
        <v>287</v>
      </c>
      <c r="D3" s="162" t="s">
        <v>359</v>
      </c>
      <c r="E3" s="162" t="s">
        <v>785</v>
      </c>
      <c r="F3" s="162" t="s">
        <v>660</v>
      </c>
      <c r="G3" s="162" t="s">
        <v>786</v>
      </c>
      <c r="H3" s="162" t="s">
        <v>109</v>
      </c>
      <c r="I3" s="162" t="s">
        <v>363</v>
      </c>
      <c r="J3" s="162" t="s">
        <v>473</v>
      </c>
      <c r="K3" s="162" t="s">
        <v>364</v>
      </c>
    </row>
    <row r="4" spans="2:11">
      <c r="B4" s="667" t="s">
        <v>951</v>
      </c>
      <c r="C4" s="664"/>
      <c r="D4" s="664"/>
      <c r="E4" s="664"/>
      <c r="F4" s="664"/>
      <c r="G4" s="664"/>
      <c r="H4" s="664"/>
      <c r="I4" s="664"/>
      <c r="J4" s="664"/>
      <c r="K4" s="664"/>
    </row>
    <row r="5" spans="2:11">
      <c r="B5" s="233" t="s">
        <v>952</v>
      </c>
      <c r="C5" s="135">
        <f>C40</f>
        <v>248578</v>
      </c>
      <c r="D5" s="135">
        <f t="shared" ref="D5:H5" si="0">D40</f>
        <v>4526727</v>
      </c>
      <c r="E5" s="135">
        <f t="shared" si="0"/>
        <v>9459022</v>
      </c>
      <c r="F5" s="135">
        <f t="shared" si="0"/>
        <v>0</v>
      </c>
      <c r="G5" s="135">
        <f t="shared" si="0"/>
        <v>5680369</v>
      </c>
      <c r="H5" s="135">
        <f t="shared" si="0"/>
        <v>0</v>
      </c>
      <c r="I5" s="135">
        <f>SUM(C5:H5)</f>
        <v>19914696</v>
      </c>
      <c r="J5" s="135">
        <f>J40</f>
        <v>213135</v>
      </c>
      <c r="K5" s="135">
        <f>I5+J5</f>
        <v>20127831</v>
      </c>
    </row>
    <row r="6" spans="2:11" hidden="1">
      <c r="B6" s="85" t="s">
        <v>789</v>
      </c>
      <c r="C6" s="235">
        <v>0</v>
      </c>
      <c r="D6" s="235">
        <v>0</v>
      </c>
      <c r="E6" s="235">
        <v>0</v>
      </c>
      <c r="F6" s="235">
        <v>0</v>
      </c>
      <c r="G6" s="235">
        <v>0</v>
      </c>
      <c r="H6" s="235">
        <v>0</v>
      </c>
      <c r="I6" s="194">
        <f t="shared" ref="I6:I10" si="1">SUM(C6:H6)</f>
        <v>0</v>
      </c>
      <c r="J6" s="194">
        <v>0</v>
      </c>
      <c r="K6" s="194">
        <f t="shared" ref="K6:K22" si="2">I6+J6</f>
        <v>0</v>
      </c>
    </row>
    <row r="7" spans="2:11" hidden="1">
      <c r="B7" s="234" t="s">
        <v>367</v>
      </c>
      <c r="C7" s="235">
        <v>0</v>
      </c>
      <c r="D7" s="235">
        <v>0</v>
      </c>
      <c r="E7" s="235"/>
      <c r="F7" s="235">
        <v>0</v>
      </c>
      <c r="G7" s="235">
        <v>0</v>
      </c>
      <c r="H7" s="235">
        <v>0</v>
      </c>
      <c r="I7" s="194">
        <f t="shared" si="1"/>
        <v>0</v>
      </c>
      <c r="J7" s="194">
        <v>0</v>
      </c>
      <c r="K7" s="194">
        <f t="shared" si="2"/>
        <v>0</v>
      </c>
    </row>
    <row r="8" spans="2:11" hidden="1">
      <c r="B8" s="236" t="s">
        <v>368</v>
      </c>
      <c r="C8" s="135">
        <f t="shared" ref="C8:H8" si="3">SUM(C5:C7)</f>
        <v>248578</v>
      </c>
      <c r="D8" s="135">
        <f t="shared" si="3"/>
        <v>4526727</v>
      </c>
      <c r="E8" s="135">
        <f t="shared" si="3"/>
        <v>9459022</v>
      </c>
      <c r="F8" s="135">
        <f t="shared" si="3"/>
        <v>0</v>
      </c>
      <c r="G8" s="135">
        <f t="shared" si="3"/>
        <v>5680369</v>
      </c>
      <c r="H8" s="135">
        <f t="shared" si="3"/>
        <v>0</v>
      </c>
      <c r="I8" s="135">
        <f>SUM(C8:H8)</f>
        <v>19914696</v>
      </c>
      <c r="J8" s="135">
        <f>SUM(J5:J7)</f>
        <v>213135</v>
      </c>
      <c r="K8" s="135">
        <f t="shared" si="2"/>
        <v>20127831</v>
      </c>
    </row>
    <row r="9" spans="2:11" s="16" customFormat="1" ht="13.8" hidden="1">
      <c r="B9" s="234" t="s">
        <v>129</v>
      </c>
      <c r="C9" s="232">
        <v>0</v>
      </c>
      <c r="D9" s="232">
        <v>0</v>
      </c>
      <c r="E9" s="232">
        <v>0</v>
      </c>
      <c r="F9" s="232">
        <v>0</v>
      </c>
      <c r="G9" s="238">
        <v>0</v>
      </c>
      <c r="H9" s="238">
        <v>0</v>
      </c>
      <c r="I9" s="194">
        <f t="shared" si="1"/>
        <v>0</v>
      </c>
      <c r="J9" s="238">
        <v>0</v>
      </c>
      <c r="K9" s="194">
        <f t="shared" si="2"/>
        <v>0</v>
      </c>
    </row>
    <row r="10" spans="2:11">
      <c r="B10" s="335" t="s">
        <v>872</v>
      </c>
      <c r="C10" s="239">
        <v>0</v>
      </c>
      <c r="D10" s="239">
        <v>0</v>
      </c>
      <c r="E10" s="239">
        <v>0</v>
      </c>
      <c r="F10" s="239">
        <v>0</v>
      </c>
      <c r="G10" s="235">
        <v>0</v>
      </c>
      <c r="H10" s="235">
        <v>0</v>
      </c>
      <c r="I10" s="194">
        <f t="shared" si="1"/>
        <v>0</v>
      </c>
      <c r="J10" s="194">
        <v>0</v>
      </c>
      <c r="K10" s="194">
        <f t="shared" si="2"/>
        <v>0</v>
      </c>
    </row>
    <row r="11" spans="2:11" s="16" customFormat="1" ht="13.8" hidden="1">
      <c r="B11" s="335" t="s">
        <v>750</v>
      </c>
      <c r="C11" s="232">
        <v>0</v>
      </c>
      <c r="D11" s="232">
        <v>0</v>
      </c>
      <c r="E11" s="232"/>
      <c r="F11" s="232">
        <v>0</v>
      </c>
      <c r="G11" s="238">
        <v>0</v>
      </c>
      <c r="H11" s="238">
        <v>0</v>
      </c>
      <c r="I11" s="194">
        <f>SUM(C11:H11)</f>
        <v>0</v>
      </c>
      <c r="J11" s="238">
        <v>0</v>
      </c>
      <c r="K11" s="194">
        <f>I11+J11</f>
        <v>0</v>
      </c>
    </row>
    <row r="12" spans="2:11" s="16" customFormat="1" ht="13.8" hidden="1">
      <c r="B12" s="335" t="s">
        <v>6</v>
      </c>
      <c r="C12" s="232">
        <v>0</v>
      </c>
      <c r="D12" s="232">
        <v>0</v>
      </c>
      <c r="E12" s="235"/>
      <c r="F12" s="232">
        <v>0</v>
      </c>
      <c r="G12" s="238"/>
      <c r="H12" s="238">
        <v>0</v>
      </c>
      <c r="I12" s="194">
        <f t="shared" ref="I12:I20" si="4">SUM(C12:H12)</f>
        <v>0</v>
      </c>
      <c r="J12" s="238">
        <v>0</v>
      </c>
      <c r="K12" s="194">
        <f t="shared" si="2"/>
        <v>0</v>
      </c>
    </row>
    <row r="13" spans="2:11" s="16" customFormat="1" ht="20.399999999999999" hidden="1">
      <c r="B13" s="85" t="s">
        <v>816</v>
      </c>
      <c r="C13" s="232">
        <v>0</v>
      </c>
      <c r="D13" s="232">
        <v>0</v>
      </c>
      <c r="E13" s="235"/>
      <c r="F13" s="232">
        <v>0</v>
      </c>
      <c r="G13" s="238"/>
      <c r="H13" s="238">
        <v>0</v>
      </c>
      <c r="I13" s="194">
        <f t="shared" si="4"/>
        <v>0</v>
      </c>
      <c r="J13" s="238">
        <v>0</v>
      </c>
      <c r="K13" s="194">
        <f t="shared" si="2"/>
        <v>0</v>
      </c>
    </row>
    <row r="14" spans="2:11" s="16" customFormat="1" ht="13.8">
      <c r="B14" s="335" t="s">
        <v>506</v>
      </c>
      <c r="C14" s="232">
        <v>0</v>
      </c>
      <c r="D14" s="232">
        <v>0</v>
      </c>
      <c r="E14" s="235"/>
      <c r="F14" s="232"/>
      <c r="G14" s="238">
        <v>0</v>
      </c>
      <c r="H14" s="238">
        <v>0</v>
      </c>
      <c r="I14" s="194">
        <f t="shared" si="4"/>
        <v>0</v>
      </c>
      <c r="J14" s="238">
        <v>0</v>
      </c>
      <c r="K14" s="194">
        <f t="shared" si="2"/>
        <v>0</v>
      </c>
    </row>
    <row r="15" spans="2:11">
      <c r="B15" s="335" t="s">
        <v>954</v>
      </c>
      <c r="C15" s="235">
        <v>0</v>
      </c>
      <c r="D15" s="235">
        <v>0</v>
      </c>
      <c r="E15" s="235">
        <v>0</v>
      </c>
      <c r="F15" s="235">
        <v>0</v>
      </c>
      <c r="G15" s="235">
        <v>-4857520</v>
      </c>
      <c r="H15" s="235">
        <v>0</v>
      </c>
      <c r="I15" s="194">
        <f t="shared" si="4"/>
        <v>-4857520</v>
      </c>
      <c r="J15" s="194">
        <v>-32806</v>
      </c>
      <c r="K15" s="194">
        <f t="shared" si="2"/>
        <v>-4890326</v>
      </c>
    </row>
    <row r="16" spans="2:11" hidden="1">
      <c r="B16" s="335" t="s">
        <v>505</v>
      </c>
      <c r="C16" s="235">
        <v>0</v>
      </c>
      <c r="D16" s="235">
        <v>0</v>
      </c>
      <c r="E16" s="235">
        <v>0</v>
      </c>
      <c r="F16" s="235">
        <v>0</v>
      </c>
      <c r="G16" s="235">
        <v>0</v>
      </c>
      <c r="H16" s="235">
        <v>0</v>
      </c>
      <c r="I16" s="194">
        <f t="shared" si="4"/>
        <v>0</v>
      </c>
      <c r="J16" s="194">
        <v>0</v>
      </c>
      <c r="K16" s="194">
        <f t="shared" si="2"/>
        <v>0</v>
      </c>
    </row>
    <row r="17" spans="2:11" hidden="1">
      <c r="B17" s="335" t="s">
        <v>507</v>
      </c>
      <c r="C17" s="235">
        <v>0</v>
      </c>
      <c r="D17" s="235">
        <v>0</v>
      </c>
      <c r="E17" s="235">
        <v>0</v>
      </c>
      <c r="F17" s="235">
        <v>0</v>
      </c>
      <c r="G17" s="235">
        <v>0</v>
      </c>
      <c r="H17" s="235">
        <v>0</v>
      </c>
      <c r="I17" s="194">
        <f t="shared" si="4"/>
        <v>0</v>
      </c>
      <c r="J17" s="194">
        <v>0</v>
      </c>
      <c r="K17" s="194">
        <f t="shared" si="2"/>
        <v>0</v>
      </c>
    </row>
    <row r="18" spans="2:11" hidden="1">
      <c r="B18" s="335" t="s">
        <v>506</v>
      </c>
      <c r="C18" s="235">
        <v>0</v>
      </c>
      <c r="D18" s="235">
        <v>0</v>
      </c>
      <c r="E18" s="235">
        <v>0</v>
      </c>
      <c r="F18" s="235">
        <v>0</v>
      </c>
      <c r="G18" s="235">
        <v>0</v>
      </c>
      <c r="H18" s="235">
        <v>0</v>
      </c>
      <c r="I18" s="194">
        <f t="shared" si="4"/>
        <v>0</v>
      </c>
      <c r="J18" s="194">
        <v>0</v>
      </c>
      <c r="K18" s="194">
        <f t="shared" si="2"/>
        <v>0</v>
      </c>
    </row>
    <row r="19" spans="2:11" hidden="1">
      <c r="B19" s="335" t="s">
        <v>663</v>
      </c>
      <c r="C19" s="235">
        <v>0</v>
      </c>
      <c r="D19" s="235">
        <v>0</v>
      </c>
      <c r="E19" s="235">
        <v>0</v>
      </c>
      <c r="F19" s="235">
        <v>0</v>
      </c>
      <c r="G19" s="235">
        <v>0</v>
      </c>
      <c r="H19" s="235"/>
      <c r="I19" s="194">
        <f t="shared" si="4"/>
        <v>0</v>
      </c>
      <c r="J19" s="194">
        <v>0</v>
      </c>
      <c r="K19" s="194">
        <f t="shared" si="2"/>
        <v>0</v>
      </c>
    </row>
    <row r="20" spans="2:11" hidden="1">
      <c r="B20" s="335" t="s">
        <v>537</v>
      </c>
      <c r="C20" s="235">
        <v>0</v>
      </c>
      <c r="D20" s="235">
        <v>0</v>
      </c>
      <c r="E20" s="235">
        <v>0</v>
      </c>
      <c r="F20" s="235">
        <v>0</v>
      </c>
      <c r="G20" s="235">
        <v>0</v>
      </c>
      <c r="H20" s="235">
        <v>0</v>
      </c>
      <c r="I20" s="194">
        <f t="shared" si="4"/>
        <v>0</v>
      </c>
      <c r="J20" s="194"/>
      <c r="K20" s="194">
        <f t="shared" si="2"/>
        <v>0</v>
      </c>
    </row>
    <row r="21" spans="2:11" hidden="1">
      <c r="B21" s="335" t="s">
        <v>505</v>
      </c>
      <c r="C21" s="235">
        <v>0</v>
      </c>
      <c r="D21" s="235"/>
      <c r="E21" s="235">
        <v>0</v>
      </c>
      <c r="F21" s="235">
        <v>0</v>
      </c>
      <c r="G21" s="235">
        <v>0</v>
      </c>
      <c r="H21" s="235">
        <v>0</v>
      </c>
      <c r="I21" s="194">
        <f t="shared" ref="I21:I22" si="5">SUM(C21:H21)</f>
        <v>0</v>
      </c>
      <c r="J21" s="235">
        <v>0</v>
      </c>
      <c r="K21" s="194">
        <f t="shared" si="2"/>
        <v>0</v>
      </c>
    </row>
    <row r="22" spans="2:11">
      <c r="B22" s="335" t="s">
        <v>898</v>
      </c>
      <c r="C22" s="235">
        <v>0</v>
      </c>
      <c r="D22" s="235">
        <v>0</v>
      </c>
      <c r="E22" s="235">
        <v>-72861</v>
      </c>
      <c r="F22" s="235"/>
      <c r="G22" s="235">
        <v>0</v>
      </c>
      <c r="H22" s="235">
        <v>0</v>
      </c>
      <c r="I22" s="194">
        <f t="shared" si="5"/>
        <v>-72861</v>
      </c>
      <c r="J22" s="235">
        <v>0</v>
      </c>
      <c r="K22" s="194">
        <f t="shared" si="2"/>
        <v>-72861</v>
      </c>
    </row>
    <row r="23" spans="2:11">
      <c r="B23" s="233" t="s">
        <v>953</v>
      </c>
      <c r="C23" s="135">
        <f>SUM(C8:C22)</f>
        <v>248578</v>
      </c>
      <c r="D23" s="135">
        <f t="shared" ref="D23:I23" si="6">SUM(D8:D22)</f>
        <v>4526727</v>
      </c>
      <c r="E23" s="135">
        <f t="shared" si="6"/>
        <v>9386161</v>
      </c>
      <c r="F23" s="135">
        <f t="shared" si="6"/>
        <v>0</v>
      </c>
      <c r="G23" s="135">
        <f t="shared" si="6"/>
        <v>822849</v>
      </c>
      <c r="H23" s="135">
        <f t="shared" si="6"/>
        <v>0</v>
      </c>
      <c r="I23" s="135">
        <f t="shared" si="6"/>
        <v>14984315</v>
      </c>
      <c r="J23" s="135">
        <f>SUM(J8:J22)</f>
        <v>180329</v>
      </c>
      <c r="K23" s="135">
        <f>SUM(K8:K22)</f>
        <v>15164644</v>
      </c>
    </row>
    <row r="24" spans="2:11">
      <c r="B24" s="667" t="s">
        <v>876</v>
      </c>
      <c r="C24" s="664"/>
      <c r="D24" s="664"/>
      <c r="E24" s="664"/>
      <c r="F24" s="664"/>
      <c r="G24" s="664"/>
      <c r="H24" s="664"/>
      <c r="I24" s="664"/>
      <c r="J24" s="664"/>
      <c r="K24" s="664"/>
    </row>
    <row r="25" spans="2:11">
      <c r="B25" s="233" t="s">
        <v>877</v>
      </c>
      <c r="C25" s="135">
        <v>248578</v>
      </c>
      <c r="D25" s="135">
        <v>4526727</v>
      </c>
      <c r="E25" s="135">
        <v>9905870</v>
      </c>
      <c r="F25" s="135"/>
      <c r="G25" s="135">
        <v>6497137</v>
      </c>
      <c r="H25" s="135">
        <v>0</v>
      </c>
      <c r="I25" s="135">
        <f>SUM(C25:H25)</f>
        <v>21178312</v>
      </c>
      <c r="J25" s="135">
        <v>184276</v>
      </c>
      <c r="K25" s="135">
        <f>I25+J25</f>
        <v>21362588</v>
      </c>
    </row>
    <row r="26" spans="2:11" hidden="1">
      <c r="B26" s="85" t="s">
        <v>789</v>
      </c>
      <c r="C26" s="235">
        <v>0</v>
      </c>
      <c r="D26" s="235">
        <v>0</v>
      </c>
      <c r="E26" s="235">
        <v>0</v>
      </c>
      <c r="F26" s="235"/>
      <c r="G26" s="235">
        <v>0</v>
      </c>
      <c r="H26" s="235">
        <v>0</v>
      </c>
      <c r="I26" s="194">
        <f>SUM(C26:H26)</f>
        <v>0</v>
      </c>
      <c r="J26" s="194">
        <v>0</v>
      </c>
      <c r="K26" s="194">
        <f t="shared" ref="K26:K27" si="7">I26+J26</f>
        <v>0</v>
      </c>
    </row>
    <row r="27" spans="2:11" hidden="1">
      <c r="B27" s="234" t="s">
        <v>367</v>
      </c>
      <c r="C27" s="235">
        <v>0</v>
      </c>
      <c r="D27" s="235">
        <v>0</v>
      </c>
      <c r="E27" s="235">
        <v>0</v>
      </c>
      <c r="F27" s="235">
        <v>0</v>
      </c>
      <c r="G27" s="235"/>
      <c r="H27" s="235">
        <v>0</v>
      </c>
      <c r="I27" s="194">
        <f>SUM(C27:H27)</f>
        <v>0</v>
      </c>
      <c r="J27" s="194">
        <v>0</v>
      </c>
      <c r="K27" s="194">
        <f t="shared" si="7"/>
        <v>0</v>
      </c>
    </row>
    <row r="28" spans="2:11" hidden="1">
      <c r="B28" s="236" t="s">
        <v>368</v>
      </c>
      <c r="C28" s="135">
        <f>SUM(C25:C27)</f>
        <v>248578</v>
      </c>
      <c r="D28" s="135">
        <f t="shared" ref="D28:J28" si="8">SUM(D25:D27)</f>
        <v>4526727</v>
      </c>
      <c r="E28" s="135">
        <f t="shared" si="8"/>
        <v>9905870</v>
      </c>
      <c r="F28" s="135">
        <f t="shared" si="8"/>
        <v>0</v>
      </c>
      <c r="G28" s="135">
        <f t="shared" si="8"/>
        <v>6497137</v>
      </c>
      <c r="H28" s="135">
        <f t="shared" si="8"/>
        <v>0</v>
      </c>
      <c r="I28" s="135">
        <f t="shared" si="8"/>
        <v>21178312</v>
      </c>
      <c r="J28" s="135">
        <f t="shared" si="8"/>
        <v>184276</v>
      </c>
      <c r="K28" s="135">
        <f>I28+J28</f>
        <v>21362588</v>
      </c>
    </row>
    <row r="29" spans="2:11" hidden="1">
      <c r="B29" s="234" t="s">
        <v>129</v>
      </c>
      <c r="C29" s="232">
        <v>0</v>
      </c>
      <c r="D29" s="232">
        <v>0</v>
      </c>
      <c r="E29" s="194">
        <v>0</v>
      </c>
      <c r="F29" s="232">
        <v>0</v>
      </c>
      <c r="G29" s="238">
        <v>0</v>
      </c>
      <c r="H29" s="238">
        <v>0</v>
      </c>
      <c r="I29" s="194">
        <f t="shared" ref="I29:I39" si="9">SUM(C29:H29)</f>
        <v>0</v>
      </c>
      <c r="J29" s="238">
        <v>0</v>
      </c>
      <c r="K29" s="194">
        <f>I29+J29</f>
        <v>0</v>
      </c>
    </row>
    <row r="30" spans="2:11">
      <c r="B30" s="335" t="s">
        <v>872</v>
      </c>
      <c r="C30" s="232">
        <v>0</v>
      </c>
      <c r="D30" s="232">
        <v>0</v>
      </c>
      <c r="E30" s="232">
        <v>-49119</v>
      </c>
      <c r="F30" s="232">
        <v>0</v>
      </c>
      <c r="G30" s="238">
        <v>0</v>
      </c>
      <c r="H30" s="238">
        <v>0</v>
      </c>
      <c r="I30" s="194">
        <f t="shared" si="9"/>
        <v>-49119</v>
      </c>
      <c r="J30" s="194">
        <v>-12018</v>
      </c>
      <c r="K30" s="194">
        <f t="shared" ref="K30:K39" si="10">I30+J30</f>
        <v>-61137</v>
      </c>
    </row>
    <row r="31" spans="2:11" ht="20.399999999999999" hidden="1">
      <c r="B31" s="85" t="s">
        <v>816</v>
      </c>
      <c r="C31" s="232">
        <v>0</v>
      </c>
      <c r="D31" s="232">
        <v>0</v>
      </c>
      <c r="E31" s="232">
        <v>0</v>
      </c>
      <c r="F31" s="232">
        <v>0</v>
      </c>
      <c r="G31" s="235"/>
      <c r="H31" s="238">
        <v>0</v>
      </c>
      <c r="I31" s="194">
        <f t="shared" si="9"/>
        <v>0</v>
      </c>
      <c r="J31" s="238">
        <v>0</v>
      </c>
      <c r="K31" s="194">
        <f t="shared" si="10"/>
        <v>0</v>
      </c>
    </row>
    <row r="32" spans="2:11">
      <c r="B32" s="335" t="s">
        <v>506</v>
      </c>
      <c r="C32" s="232">
        <v>0</v>
      </c>
      <c r="D32" s="232">
        <v>0</v>
      </c>
      <c r="E32" s="232">
        <v>21161</v>
      </c>
      <c r="F32" s="232">
        <v>0</v>
      </c>
      <c r="G32" s="238">
        <v>0</v>
      </c>
      <c r="H32" s="238">
        <v>0</v>
      </c>
      <c r="I32" s="194">
        <f t="shared" si="9"/>
        <v>21161</v>
      </c>
      <c r="J32" s="238">
        <v>0</v>
      </c>
      <c r="K32" s="194">
        <f t="shared" si="10"/>
        <v>21161</v>
      </c>
    </row>
    <row r="33" spans="2:11">
      <c r="B33" s="335" t="s">
        <v>878</v>
      </c>
      <c r="C33" s="232">
        <v>0</v>
      </c>
      <c r="D33" s="232">
        <v>0</v>
      </c>
      <c r="E33" s="232">
        <v>0</v>
      </c>
      <c r="F33" s="232">
        <v>0</v>
      </c>
      <c r="G33" s="238">
        <v>-816768</v>
      </c>
      <c r="H33" s="235"/>
      <c r="I33" s="194">
        <f t="shared" si="9"/>
        <v>-816768</v>
      </c>
      <c r="J33" s="194">
        <v>40877</v>
      </c>
      <c r="K33" s="194">
        <f t="shared" si="10"/>
        <v>-775891</v>
      </c>
    </row>
    <row r="34" spans="2:11">
      <c r="B34" s="335" t="s">
        <v>898</v>
      </c>
      <c r="C34" s="232">
        <v>0</v>
      </c>
      <c r="D34" s="232">
        <v>0</v>
      </c>
      <c r="E34" s="232">
        <v>-418890</v>
      </c>
      <c r="F34" s="232">
        <v>0</v>
      </c>
      <c r="G34" s="238">
        <v>0</v>
      </c>
      <c r="H34" s="238">
        <v>0</v>
      </c>
      <c r="I34" s="194">
        <f t="shared" si="9"/>
        <v>-418890</v>
      </c>
      <c r="J34" s="238"/>
      <c r="K34" s="194">
        <f t="shared" si="10"/>
        <v>-418890</v>
      </c>
    </row>
    <row r="35" spans="2:11" s="16" customFormat="1" ht="13.8" hidden="1">
      <c r="B35" s="335" t="s">
        <v>591</v>
      </c>
      <c r="C35" s="394">
        <v>0</v>
      </c>
      <c r="D35" s="394"/>
      <c r="E35" s="239">
        <v>0</v>
      </c>
      <c r="F35" s="394">
        <v>0</v>
      </c>
      <c r="G35" s="235">
        <v>0</v>
      </c>
      <c r="H35" s="235">
        <v>0</v>
      </c>
      <c r="I35" s="194">
        <f t="shared" si="9"/>
        <v>0</v>
      </c>
      <c r="J35" s="194"/>
      <c r="K35" s="194">
        <f t="shared" si="10"/>
        <v>0</v>
      </c>
    </row>
    <row r="36" spans="2:11" s="16" customFormat="1" ht="13.8" hidden="1">
      <c r="B36" s="335" t="s">
        <v>541</v>
      </c>
      <c r="C36" s="394">
        <v>0</v>
      </c>
      <c r="D36" s="394">
        <v>0</v>
      </c>
      <c r="E36" s="239">
        <v>0</v>
      </c>
      <c r="F36" s="394">
        <v>0</v>
      </c>
      <c r="G36" s="194">
        <v>0</v>
      </c>
      <c r="H36" s="235">
        <v>0</v>
      </c>
      <c r="I36" s="194">
        <f t="shared" si="9"/>
        <v>0</v>
      </c>
      <c r="J36" s="194">
        <v>0</v>
      </c>
      <c r="K36" s="194">
        <f t="shared" si="10"/>
        <v>0</v>
      </c>
    </row>
    <row r="37" spans="2:11" s="16" customFormat="1" ht="13.8" hidden="1">
      <c r="B37" s="335" t="s">
        <v>620</v>
      </c>
      <c r="C37" s="194">
        <v>0</v>
      </c>
      <c r="D37" s="194">
        <v>0</v>
      </c>
      <c r="E37" s="235">
        <v>0</v>
      </c>
      <c r="F37" s="235">
        <v>0</v>
      </c>
      <c r="G37" s="235">
        <v>0</v>
      </c>
      <c r="H37" s="235"/>
      <c r="I37" s="194">
        <f t="shared" si="9"/>
        <v>0</v>
      </c>
      <c r="J37" s="194">
        <v>0</v>
      </c>
      <c r="K37" s="194">
        <f t="shared" si="10"/>
        <v>0</v>
      </c>
    </row>
    <row r="38" spans="2:11" s="16" customFormat="1" ht="13.8" hidden="1">
      <c r="B38" s="335" t="s">
        <v>537</v>
      </c>
      <c r="C38" s="194">
        <v>0</v>
      </c>
      <c r="D38" s="194">
        <v>0</v>
      </c>
      <c r="E38" s="235">
        <v>0</v>
      </c>
      <c r="F38" s="235">
        <v>0</v>
      </c>
      <c r="G38" s="235">
        <v>0</v>
      </c>
      <c r="H38" s="235">
        <v>0</v>
      </c>
      <c r="I38" s="194">
        <f t="shared" si="9"/>
        <v>0</v>
      </c>
      <c r="J38" s="194"/>
      <c r="K38" s="194">
        <f t="shared" si="10"/>
        <v>0</v>
      </c>
    </row>
    <row r="39" spans="2:11" s="16" customFormat="1" ht="13.8" hidden="1">
      <c r="B39" s="335" t="s">
        <v>562</v>
      </c>
      <c r="C39" s="194">
        <v>0</v>
      </c>
      <c r="D39" s="194">
        <v>0</v>
      </c>
      <c r="E39" s="235">
        <v>0</v>
      </c>
      <c r="F39" s="235">
        <v>0</v>
      </c>
      <c r="G39" s="235">
        <v>0</v>
      </c>
      <c r="H39" s="235">
        <v>0</v>
      </c>
      <c r="I39" s="194">
        <f t="shared" si="9"/>
        <v>0</v>
      </c>
      <c r="J39" s="194">
        <v>0</v>
      </c>
      <c r="K39" s="194">
        <f t="shared" si="10"/>
        <v>0</v>
      </c>
    </row>
    <row r="40" spans="2:11">
      <c r="B40" s="233" t="s">
        <v>879</v>
      </c>
      <c r="C40" s="135">
        <f>SUM(C28:C39)</f>
        <v>248578</v>
      </c>
      <c r="D40" s="135">
        <f>SUM(D28:D39)</f>
        <v>4526727</v>
      </c>
      <c r="E40" s="135">
        <f>SUM(E28:E39)</f>
        <v>9459022</v>
      </c>
      <c r="F40" s="135">
        <f t="shared" ref="F40:H40" si="11">SUM(F28:F39)</f>
        <v>0</v>
      </c>
      <c r="G40" s="135">
        <f t="shared" si="11"/>
        <v>5680369</v>
      </c>
      <c r="H40" s="135">
        <f t="shared" si="11"/>
        <v>0</v>
      </c>
      <c r="I40" s="135">
        <f>SUM(I28:I39)</f>
        <v>19914696</v>
      </c>
      <c r="J40" s="135">
        <f>SUM(J28:J39)</f>
        <v>213135</v>
      </c>
      <c r="K40" s="135">
        <f>I40+J40</f>
        <v>20127831</v>
      </c>
    </row>
    <row r="42" spans="2:11">
      <c r="B42" s="41" t="s">
        <v>998</v>
      </c>
    </row>
    <row r="43" spans="2:11">
      <c r="E43" s="449"/>
    </row>
  </sheetData>
  <mergeCells count="2">
    <mergeCell ref="B4:K4"/>
    <mergeCell ref="B24:K24"/>
  </mergeCells>
  <phoneticPr fontId="41" type="noConversion"/>
  <pageMargins left="0.7" right="0.7" top="0.75" bottom="0.75" header="0.3" footer="0.3"/>
  <pageSetup paperSize="9" scale="82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rgb="FF00B0F0"/>
    <pageSetUpPr fitToPage="1"/>
  </sheetPr>
  <dimension ref="A1:G72"/>
  <sheetViews>
    <sheetView showGridLines="0" view="pageBreakPreview" topLeftCell="A20" zoomScaleNormal="75" zoomScaleSheetLayoutView="80" workbookViewId="0">
      <selection activeCell="C12" sqref="C12:D12"/>
    </sheetView>
  </sheetViews>
  <sheetFormatPr defaultColWidth="9.33203125" defaultRowHeight="13.2"/>
  <cols>
    <col min="1" max="1" width="3.44140625" style="13" customWidth="1"/>
    <col min="2" max="2" width="71.33203125" style="13" bestFit="1" customWidth="1"/>
    <col min="3" max="4" width="17.33203125" style="266" bestFit="1" customWidth="1"/>
    <col min="5" max="16384" width="9.33203125" style="13"/>
  </cols>
  <sheetData>
    <row r="1" spans="1:4">
      <c r="B1" s="37"/>
    </row>
    <row r="2" spans="1:4" ht="16.8">
      <c r="B2" s="166" t="s">
        <v>114</v>
      </c>
      <c r="C2" s="267"/>
      <c r="D2" s="267"/>
    </row>
    <row r="3" spans="1:4" s="14" customFormat="1" ht="20.399999999999999">
      <c r="A3" s="17"/>
      <c r="B3" s="156"/>
      <c r="C3" s="268" t="str">
        <f>CONCATENATE("za okres ",'Dane podstawowe'!$B$7)</f>
        <v>za okres 01.01.2024-31.12.2024</v>
      </c>
      <c r="D3" s="268" t="str">
        <f>CONCATENATE("za okres ",'Dane podstawowe'!$B$12)</f>
        <v>za okres 01.01.2023-31.12.2023</v>
      </c>
    </row>
    <row r="4" spans="1:4" s="17" customFormat="1">
      <c r="B4" s="668" t="s">
        <v>298</v>
      </c>
      <c r="C4" s="668"/>
      <c r="D4" s="668"/>
    </row>
    <row r="5" spans="1:4" s="16" customFormat="1" ht="13.8">
      <c r="B5" s="240" t="s">
        <v>792</v>
      </c>
      <c r="C5" s="227">
        <f>RZiS!D31</f>
        <v>-4890326</v>
      </c>
      <c r="D5" s="227">
        <f>RZiS!E31</f>
        <v>-775891</v>
      </c>
    </row>
    <row r="6" spans="1:4" s="17" customFormat="1">
      <c r="B6" s="240" t="s">
        <v>299</v>
      </c>
      <c r="C6" s="229">
        <f>SUM(C7:C20)</f>
        <v>7800347</v>
      </c>
      <c r="D6" s="229">
        <f>SUM(D7:D20)</f>
        <v>2380580</v>
      </c>
    </row>
    <row r="7" spans="1:4" s="17" customFormat="1">
      <c r="B7" s="338" t="s">
        <v>793</v>
      </c>
      <c r="C7" s="331">
        <f>RZiS!D27</f>
        <v>244068</v>
      </c>
      <c r="D7" s="331">
        <f>RZiS!E27</f>
        <v>197710</v>
      </c>
    </row>
    <row r="8" spans="1:4" s="17" customFormat="1">
      <c r="B8" s="338" t="s">
        <v>28</v>
      </c>
      <c r="C8" s="331">
        <v>3807370</v>
      </c>
      <c r="D8" s="331">
        <v>3368608</v>
      </c>
    </row>
    <row r="9" spans="1:4" s="17" customFormat="1" hidden="1">
      <c r="B9" s="338" t="s">
        <v>300</v>
      </c>
      <c r="C9" s="331"/>
      <c r="D9" s="331"/>
    </row>
    <row r="10" spans="1:4" s="16" customFormat="1" ht="13.8">
      <c r="B10" s="338" t="s">
        <v>794</v>
      </c>
      <c r="C10" s="232">
        <v>-1677</v>
      </c>
      <c r="D10" s="232">
        <v>-4102</v>
      </c>
    </row>
    <row r="11" spans="1:4" s="16" customFormat="1" ht="13.8">
      <c r="B11" s="338" t="s">
        <v>795</v>
      </c>
      <c r="C11" s="232">
        <v>185376</v>
      </c>
      <c r="D11" s="232">
        <v>212577</v>
      </c>
    </row>
    <row r="12" spans="1:4" s="17" customFormat="1">
      <c r="B12" s="338" t="s">
        <v>301</v>
      </c>
      <c r="C12" s="331">
        <v>3258529</v>
      </c>
      <c r="D12" s="331">
        <v>-34832</v>
      </c>
    </row>
    <row r="13" spans="1:4" s="17" customFormat="1" hidden="1">
      <c r="B13" s="338" t="s">
        <v>685</v>
      </c>
      <c r="C13" s="331"/>
      <c r="D13" s="331">
        <v>0</v>
      </c>
    </row>
    <row r="14" spans="1:4" s="17" customFormat="1">
      <c r="B14" s="338" t="s">
        <v>302</v>
      </c>
      <c r="C14" s="331">
        <v>-240023</v>
      </c>
      <c r="D14" s="331">
        <v>-795792</v>
      </c>
    </row>
    <row r="15" spans="1:4" s="17" customFormat="1" hidden="1">
      <c r="B15" s="338" t="s">
        <v>598</v>
      </c>
      <c r="C15" s="232"/>
      <c r="D15" s="232">
        <v>0</v>
      </c>
    </row>
    <row r="16" spans="1:4" s="17" customFormat="1">
      <c r="B16" s="338" t="s">
        <v>599</v>
      </c>
      <c r="C16" s="331">
        <f>3460696+35881</f>
        <v>3496577</v>
      </c>
      <c r="D16" s="331">
        <f>-415969-223078</f>
        <v>-639047</v>
      </c>
    </row>
    <row r="17" spans="2:4" s="15" customFormat="1" ht="20.399999999999999">
      <c r="B17" s="338" t="s">
        <v>600</v>
      </c>
      <c r="C17" s="232">
        <v>-2773274</v>
      </c>
      <c r="D17" s="232">
        <v>-110064</v>
      </c>
    </row>
    <row r="18" spans="2:4" s="17" customFormat="1" hidden="1">
      <c r="B18" s="338" t="s">
        <v>601</v>
      </c>
      <c r="C18" s="331"/>
      <c r="D18" s="331"/>
    </row>
    <row r="19" spans="2:4" s="17" customFormat="1">
      <c r="B19" s="338" t="s">
        <v>602</v>
      </c>
      <c r="C19" s="232">
        <v>0</v>
      </c>
      <c r="D19" s="232">
        <v>21161</v>
      </c>
    </row>
    <row r="20" spans="2:4" s="17" customFormat="1">
      <c r="B20" s="338" t="s">
        <v>603</v>
      </c>
      <c r="C20" s="331">
        <v>-176599</v>
      </c>
      <c r="D20" s="331">
        <v>164361</v>
      </c>
    </row>
    <row r="21" spans="2:4" s="17" customFormat="1" hidden="1">
      <c r="B21" s="240" t="s">
        <v>303</v>
      </c>
      <c r="C21" s="227"/>
      <c r="D21" s="227"/>
    </row>
    <row r="22" spans="2:4" s="17" customFormat="1" hidden="1">
      <c r="B22" s="338" t="s">
        <v>304</v>
      </c>
      <c r="C22" s="232"/>
      <c r="D22" s="232"/>
    </row>
    <row r="23" spans="2:4" s="17" customFormat="1" hidden="1">
      <c r="B23" s="338" t="s">
        <v>508</v>
      </c>
      <c r="C23" s="232">
        <v>0</v>
      </c>
      <c r="D23" s="232">
        <v>0</v>
      </c>
    </row>
    <row r="24" spans="2:4" s="17" customFormat="1">
      <c r="B24" s="242" t="s">
        <v>244</v>
      </c>
      <c r="C24" s="227">
        <f>SUM(C5:C6)</f>
        <v>2910021</v>
      </c>
      <c r="D24" s="227">
        <f>SUM(D5:D6)</f>
        <v>1604689</v>
      </c>
    </row>
    <row r="25" spans="2:4" s="17" customFormat="1">
      <c r="B25" s="353" t="s">
        <v>306</v>
      </c>
      <c r="C25" s="353"/>
      <c r="D25" s="353"/>
    </row>
    <row r="26" spans="2:4" s="17" customFormat="1">
      <c r="B26" s="243" t="s">
        <v>315</v>
      </c>
      <c r="C26" s="237">
        <f>SUM(C27:C31)</f>
        <v>40982</v>
      </c>
      <c r="D26" s="237">
        <f>SUM(D27:D31)</f>
        <v>369762</v>
      </c>
    </row>
    <row r="27" spans="2:4" s="17" customFormat="1">
      <c r="B27" s="338" t="s">
        <v>604</v>
      </c>
      <c r="C27" s="331">
        <v>29981</v>
      </c>
      <c r="D27" s="331">
        <v>352807</v>
      </c>
    </row>
    <row r="28" spans="2:4" s="17" customFormat="1" hidden="1">
      <c r="B28" s="338" t="s">
        <v>605</v>
      </c>
      <c r="C28" s="331"/>
      <c r="D28" s="331"/>
    </row>
    <row r="29" spans="2:4" s="17" customFormat="1">
      <c r="B29" s="338" t="s">
        <v>606</v>
      </c>
      <c r="C29" s="331">
        <v>0</v>
      </c>
      <c r="D29" s="331">
        <v>0</v>
      </c>
    </row>
    <row r="30" spans="2:4" s="17" customFormat="1" hidden="1">
      <c r="B30" s="338" t="s">
        <v>221</v>
      </c>
      <c r="C30" s="232"/>
      <c r="D30" s="232"/>
    </row>
    <row r="31" spans="2:4" s="17" customFormat="1">
      <c r="B31" s="338" t="s">
        <v>607</v>
      </c>
      <c r="C31" s="331">
        <v>11001</v>
      </c>
      <c r="D31" s="331">
        <v>16955</v>
      </c>
    </row>
    <row r="32" spans="2:4" s="17" customFormat="1">
      <c r="B32" s="240" t="s">
        <v>316</v>
      </c>
      <c r="C32" s="227">
        <f>SUM(C33:C36)</f>
        <v>2292526</v>
      </c>
      <c r="D32" s="227">
        <f>SUM(D33:D36)</f>
        <v>2779940</v>
      </c>
    </row>
    <row r="33" spans="2:7" s="17" customFormat="1">
      <c r="B33" s="338" t="s">
        <v>874</v>
      </c>
      <c r="C33" s="232">
        <v>2292526</v>
      </c>
      <c r="D33" s="232">
        <v>2779940</v>
      </c>
    </row>
    <row r="34" spans="2:7" s="27" customFormat="1" ht="11.4">
      <c r="B34" s="338" t="s">
        <v>848</v>
      </c>
      <c r="C34" s="331">
        <v>0</v>
      </c>
      <c r="D34" s="331">
        <v>0</v>
      </c>
    </row>
    <row r="35" spans="2:7" s="15" customFormat="1" ht="13.8" hidden="1">
      <c r="B35" s="338" t="s">
        <v>608</v>
      </c>
      <c r="C35" s="232">
        <v>0</v>
      </c>
      <c r="D35" s="232">
        <v>0</v>
      </c>
    </row>
    <row r="36" spans="2:7" s="15" customFormat="1" ht="13.8" hidden="1">
      <c r="B36" s="338" t="s">
        <v>609</v>
      </c>
      <c r="C36" s="232">
        <v>0</v>
      </c>
      <c r="D36" s="232">
        <v>0</v>
      </c>
    </row>
    <row r="37" spans="2:7" s="17" customFormat="1">
      <c r="B37" s="242" t="s">
        <v>245</v>
      </c>
      <c r="C37" s="227">
        <f>C26-C32</f>
        <v>-2251544</v>
      </c>
      <c r="D37" s="227">
        <f>D26-D32</f>
        <v>-2410178</v>
      </c>
    </row>
    <row r="38" spans="2:7" s="14" customFormat="1" ht="13.8">
      <c r="B38" s="353" t="s">
        <v>309</v>
      </c>
      <c r="C38" s="353"/>
      <c r="D38" s="353"/>
      <c r="E38" s="15"/>
      <c r="F38" s="15"/>
      <c r="G38" s="15"/>
    </row>
    <row r="39" spans="2:7" s="28" customFormat="1">
      <c r="B39" s="243" t="s">
        <v>315</v>
      </c>
      <c r="C39" s="244">
        <f>SUM(C40:C43)</f>
        <v>1773621</v>
      </c>
      <c r="D39" s="244">
        <f>SUM(D40:D43)</f>
        <v>940704</v>
      </c>
    </row>
    <row r="40" spans="2:7" s="17" customFormat="1" hidden="1">
      <c r="B40" s="338" t="s">
        <v>610</v>
      </c>
      <c r="C40" s="339">
        <v>0</v>
      </c>
      <c r="D40" s="339">
        <v>0</v>
      </c>
    </row>
    <row r="41" spans="2:7" s="17" customFormat="1">
      <c r="B41" s="338" t="s">
        <v>611</v>
      </c>
      <c r="C41" s="339">
        <v>1773621</v>
      </c>
      <c r="D41" s="339">
        <v>940704</v>
      </c>
    </row>
    <row r="42" spans="2:7" s="17" customFormat="1" hidden="1">
      <c r="B42" s="338" t="s">
        <v>469</v>
      </c>
      <c r="C42" s="339">
        <v>0</v>
      </c>
      <c r="D42" s="339">
        <v>0</v>
      </c>
    </row>
    <row r="43" spans="2:7" s="17" customFormat="1" hidden="1">
      <c r="B43" s="241" t="s">
        <v>310</v>
      </c>
      <c r="C43" s="339">
        <v>0</v>
      </c>
      <c r="D43" s="339">
        <v>0</v>
      </c>
    </row>
    <row r="44" spans="2:7" s="17" customFormat="1">
      <c r="B44" s="240" t="s">
        <v>316</v>
      </c>
      <c r="C44" s="245">
        <f>SUM(C45:C53)</f>
        <v>1339385</v>
      </c>
      <c r="D44" s="245">
        <f>SUM(D45:D53)</f>
        <v>1814139</v>
      </c>
    </row>
    <row r="45" spans="2:7" s="17" customFormat="1">
      <c r="B45" s="338" t="s">
        <v>873</v>
      </c>
      <c r="C45" s="232">
        <v>0</v>
      </c>
      <c r="D45" s="232">
        <v>61137</v>
      </c>
    </row>
    <row r="46" spans="2:7" s="17" customFormat="1" hidden="1">
      <c r="B46" s="338" t="s">
        <v>612</v>
      </c>
      <c r="C46" s="339"/>
      <c r="D46" s="339"/>
    </row>
    <row r="47" spans="2:7" s="17" customFormat="1" hidden="1">
      <c r="B47" s="241" t="s">
        <v>130</v>
      </c>
      <c r="C47" s="339"/>
      <c r="D47" s="339"/>
    </row>
    <row r="48" spans="2:7" s="17" customFormat="1">
      <c r="B48" s="338" t="s">
        <v>613</v>
      </c>
      <c r="C48" s="339">
        <v>580333</v>
      </c>
      <c r="D48" s="339">
        <v>325509</v>
      </c>
    </row>
    <row r="49" spans="2:4" s="15" customFormat="1" ht="13.8" hidden="1">
      <c r="B49" s="241" t="s">
        <v>311</v>
      </c>
      <c r="C49" s="340"/>
      <c r="D49" s="340"/>
    </row>
    <row r="50" spans="2:4" s="17" customFormat="1" hidden="1">
      <c r="B50" s="241" t="s">
        <v>312</v>
      </c>
      <c r="C50" s="339"/>
      <c r="D50" s="339"/>
    </row>
    <row r="51" spans="2:4" s="17" customFormat="1">
      <c r="B51" s="338" t="s">
        <v>614</v>
      </c>
      <c r="C51" s="339">
        <v>573676</v>
      </c>
      <c r="D51" s="339">
        <v>1214918</v>
      </c>
    </row>
    <row r="52" spans="2:4" s="17" customFormat="1">
      <c r="B52" s="338" t="s">
        <v>615</v>
      </c>
      <c r="C52" s="340">
        <v>185376</v>
      </c>
      <c r="D52" s="340">
        <f>212577-2</f>
        <v>212575</v>
      </c>
    </row>
    <row r="53" spans="2:4" s="17" customFormat="1" hidden="1">
      <c r="B53" s="338" t="s">
        <v>818</v>
      </c>
      <c r="C53" s="340">
        <v>0</v>
      </c>
      <c r="D53" s="340">
        <v>0</v>
      </c>
    </row>
    <row r="54" spans="2:4" s="17" customFormat="1">
      <c r="B54" s="242" t="s">
        <v>246</v>
      </c>
      <c r="C54" s="227">
        <f>C39-C44</f>
        <v>434236</v>
      </c>
      <c r="D54" s="227">
        <f>D39-D44</f>
        <v>-873435</v>
      </c>
    </row>
    <row r="55" spans="2:4" s="17" customFormat="1">
      <c r="B55" s="246" t="s">
        <v>247</v>
      </c>
      <c r="C55" s="237">
        <f>C24+C37+C54</f>
        <v>1092713</v>
      </c>
      <c r="D55" s="237">
        <f>D24+D37+D54</f>
        <v>-1678924</v>
      </c>
    </row>
    <row r="56" spans="2:4" s="17" customFormat="1">
      <c r="B56" s="246" t="s">
        <v>248</v>
      </c>
      <c r="C56" s="229">
        <f>C59-C58</f>
        <v>1092713</v>
      </c>
      <c r="D56" s="229">
        <f>D59-D58</f>
        <v>-1678924</v>
      </c>
    </row>
    <row r="57" spans="2:4" s="17" customFormat="1">
      <c r="B57" s="247" t="s">
        <v>314</v>
      </c>
      <c r="C57" s="331"/>
      <c r="D57" s="331"/>
    </row>
    <row r="58" spans="2:4" s="17" customFormat="1">
      <c r="B58" s="246" t="s">
        <v>249</v>
      </c>
      <c r="C58" s="229">
        <v>2555078</v>
      </c>
      <c r="D58" s="229">
        <v>4234002</v>
      </c>
    </row>
    <row r="59" spans="2:4" s="17" customFormat="1">
      <c r="B59" s="246" t="s">
        <v>226</v>
      </c>
      <c r="C59" s="227">
        <v>3647791</v>
      </c>
      <c r="D59" s="227">
        <v>2555078</v>
      </c>
    </row>
    <row r="60" spans="2:4" s="20" customFormat="1">
      <c r="B60" s="18"/>
      <c r="C60" s="269"/>
      <c r="D60" s="270"/>
    </row>
    <row r="61" spans="2:4" s="20" customFormat="1">
      <c r="B61" s="18"/>
      <c r="C61" s="269"/>
      <c r="D61" s="270"/>
    </row>
    <row r="62" spans="2:4" s="20" customFormat="1">
      <c r="B62" s="18"/>
      <c r="C62" s="271"/>
      <c r="D62" s="270"/>
    </row>
    <row r="63" spans="2:4" s="20" customFormat="1">
      <c r="B63" s="18"/>
      <c r="C63" s="269"/>
      <c r="D63" s="270"/>
    </row>
    <row r="64" spans="2:4" s="20" customFormat="1">
      <c r="B64" s="18"/>
      <c r="C64" s="269"/>
      <c r="D64" s="270"/>
    </row>
    <row r="65" spans="2:4" s="20" customFormat="1">
      <c r="B65" s="18"/>
      <c r="C65" s="271"/>
      <c r="D65" s="270"/>
    </row>
    <row r="66" spans="2:4" s="20" customFormat="1" ht="11.4">
      <c r="B66" s="18"/>
      <c r="C66" s="270"/>
      <c r="D66" s="270"/>
    </row>
    <row r="67" spans="2:4" s="20" customFormat="1" ht="11.4">
      <c r="B67" s="18"/>
      <c r="C67" s="270"/>
      <c r="D67" s="270"/>
    </row>
    <row r="68" spans="2:4" s="20" customFormat="1" ht="13.8">
      <c r="B68" s="25"/>
      <c r="C68" s="270"/>
      <c r="D68" s="270"/>
    </row>
    <row r="69" spans="2:4" s="20" customFormat="1" ht="11.4">
      <c r="B69" s="18"/>
      <c r="C69" s="270"/>
      <c r="D69" s="270"/>
    </row>
    <row r="70" spans="2:4" s="20" customFormat="1" ht="13.8">
      <c r="B70" s="25"/>
      <c r="C70" s="270"/>
      <c r="D70" s="270"/>
    </row>
    <row r="71" spans="2:4" s="20" customFormat="1" ht="11.4">
      <c r="B71" s="18"/>
      <c r="C71" s="270"/>
      <c r="D71" s="270"/>
    </row>
    <row r="72" spans="2:4" s="20" customFormat="1" ht="11.4">
      <c r="B72" s="18"/>
      <c r="C72" s="270"/>
      <c r="D72" s="270"/>
    </row>
  </sheetData>
  <mergeCells count="1">
    <mergeCell ref="B4:D4"/>
  </mergeCells>
  <phoneticPr fontId="41" type="noConversion"/>
  <pageMargins left="0.7" right="0.7" top="0.75" bottom="0.75" header="0.3" footer="0.3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8">
    <pageSetUpPr fitToPage="1"/>
  </sheetPr>
  <dimension ref="B3:T92"/>
  <sheetViews>
    <sheetView showGridLines="0" topLeftCell="A71" zoomScaleNormal="100" zoomScaleSheetLayoutView="100" workbookViewId="0">
      <selection activeCell="C101" sqref="C101"/>
    </sheetView>
  </sheetViews>
  <sheetFormatPr defaultColWidth="9.33203125" defaultRowHeight="10.199999999999999"/>
  <cols>
    <col min="1" max="1" width="2.33203125" style="41" customWidth="1"/>
    <col min="2" max="2" width="40.33203125" style="41" customWidth="1"/>
    <col min="3" max="3" width="19.33203125" style="41" customWidth="1"/>
    <col min="4" max="4" width="19.44140625" style="41" customWidth="1"/>
    <col min="5" max="5" width="18.5546875" style="41" customWidth="1"/>
    <col min="6" max="6" width="20.44140625" style="41" customWidth="1"/>
    <col min="7" max="7" width="18.6640625" style="41" customWidth="1"/>
    <col min="8" max="9" width="11.5546875" style="41" customWidth="1"/>
    <col min="10" max="10" width="13.33203125" style="41" customWidth="1"/>
    <col min="11" max="11" width="13.5546875" style="41" customWidth="1"/>
    <col min="12" max="12" width="13.6640625" style="41" bestFit="1" customWidth="1"/>
    <col min="13" max="13" width="14.33203125" style="41" customWidth="1"/>
    <col min="14" max="16384" width="9.33203125" style="41"/>
  </cols>
  <sheetData>
    <row r="3" spans="2:4" ht="13.2">
      <c r="B3" s="324" t="s">
        <v>481</v>
      </c>
      <c r="C3"/>
      <c r="D3"/>
    </row>
    <row r="4" spans="2:4" ht="13.2">
      <c r="B4" s="396"/>
      <c r="C4"/>
      <c r="D4"/>
    </row>
    <row r="5" spans="2:4" ht="13.95" customHeight="1">
      <c r="B5" s="566" t="s">
        <v>269</v>
      </c>
      <c r="C5" s="567" t="s">
        <v>948</v>
      </c>
      <c r="D5" s="567" t="s">
        <v>875</v>
      </c>
    </row>
    <row r="6" spans="2:4" ht="13.95" customHeight="1">
      <c r="B6" s="568" t="s">
        <v>7</v>
      </c>
      <c r="C6" s="565"/>
      <c r="D6" s="565"/>
    </row>
    <row r="7" spans="2:4" ht="13.2" customHeight="1">
      <c r="B7" s="173" t="s">
        <v>922</v>
      </c>
      <c r="C7" s="498">
        <v>0</v>
      </c>
      <c r="D7" s="498">
        <v>0</v>
      </c>
    </row>
    <row r="8" spans="2:4" ht="13.95" customHeight="1">
      <c r="B8" s="173" t="s">
        <v>923</v>
      </c>
      <c r="C8" s="498">
        <v>0</v>
      </c>
      <c r="D8" s="498">
        <v>0</v>
      </c>
    </row>
    <row r="9" spans="2:4" ht="13.95" customHeight="1">
      <c r="B9" s="173" t="s">
        <v>924</v>
      </c>
      <c r="C9" s="114">
        <f>RZiS!D3</f>
        <v>77819171</v>
      </c>
      <c r="D9" s="114">
        <v>89545649</v>
      </c>
    </row>
    <row r="10" spans="2:4" ht="13.2" customHeight="1">
      <c r="B10" s="568" t="s">
        <v>925</v>
      </c>
      <c r="C10" s="65">
        <f>SUM(C7:C9)</f>
        <v>77819171</v>
      </c>
      <c r="D10" s="65">
        <f>SUM(D7:D9)</f>
        <v>89545649</v>
      </c>
    </row>
    <row r="11" spans="2:4" ht="14.4" customHeight="1">
      <c r="B11" s="173" t="s">
        <v>293</v>
      </c>
      <c r="C11" s="114">
        <f>RZiS!D18</f>
        <v>653584</v>
      </c>
      <c r="D11" s="114">
        <v>925142</v>
      </c>
    </row>
    <row r="12" spans="2:4" ht="13.95" customHeight="1">
      <c r="B12" s="173" t="s">
        <v>268</v>
      </c>
      <c r="C12" s="114">
        <f>RZiS!D22</f>
        <v>43725</v>
      </c>
      <c r="D12" s="114">
        <v>15536</v>
      </c>
    </row>
    <row r="13" spans="2:4" ht="20.399999999999999">
      <c r="B13" s="346" t="s">
        <v>926</v>
      </c>
      <c r="C13" s="65">
        <f>SUM(C10:C12)</f>
        <v>78516480</v>
      </c>
      <c r="D13" s="65">
        <f>SUM(D10:D12)</f>
        <v>90486327</v>
      </c>
    </row>
    <row r="14" spans="2:4" ht="13.95" customHeight="1">
      <c r="B14" s="568" t="s">
        <v>927</v>
      </c>
      <c r="C14" s="569">
        <v>0</v>
      </c>
      <c r="D14" s="569">
        <v>0</v>
      </c>
    </row>
    <row r="15" spans="2:4" ht="15.6" customHeight="1">
      <c r="B15" s="568" t="s">
        <v>928</v>
      </c>
      <c r="C15" s="65">
        <f>C13</f>
        <v>78516480</v>
      </c>
      <c r="D15" s="65">
        <f>D13</f>
        <v>90486327</v>
      </c>
    </row>
    <row r="16" spans="2:4" ht="11.4">
      <c r="B16" s="396"/>
      <c r="C16" s="256">
        <f>RZiS!D3+RZiS!D18+RZiS!D22-C15</f>
        <v>0</v>
      </c>
      <c r="D16" s="256">
        <f>RZiS!E3+RZiS!E18+RZiS!E22-D15</f>
        <v>0</v>
      </c>
    </row>
    <row r="17" spans="2:8" ht="13.2">
      <c r="B17" s="396"/>
      <c r="C17"/>
      <c r="D17"/>
    </row>
    <row r="18" spans="2:8" ht="13.2">
      <c r="B18" s="396"/>
      <c r="C18"/>
      <c r="D18"/>
    </row>
    <row r="19" spans="2:8" ht="20.399999999999999">
      <c r="B19" s="82" t="s">
        <v>955</v>
      </c>
      <c r="C19" s="504" t="s">
        <v>837</v>
      </c>
      <c r="D19" s="504" t="s">
        <v>857</v>
      </c>
      <c r="E19" s="504" t="s">
        <v>838</v>
      </c>
      <c r="F19" s="504" t="s">
        <v>839</v>
      </c>
      <c r="G19" s="504" t="s">
        <v>840</v>
      </c>
      <c r="H19" s="504" t="s">
        <v>327</v>
      </c>
    </row>
    <row r="20" spans="2:8" ht="14.4" customHeight="1">
      <c r="B20" s="173" t="s">
        <v>865</v>
      </c>
      <c r="C20" s="114">
        <v>4548370</v>
      </c>
      <c r="D20" s="114">
        <v>172145</v>
      </c>
      <c r="E20" s="114">
        <v>0</v>
      </c>
      <c r="F20" s="114">
        <v>0</v>
      </c>
      <c r="G20" s="114">
        <v>0</v>
      </c>
      <c r="H20" s="114">
        <f>SUM(C20:G20)</f>
        <v>4720515</v>
      </c>
    </row>
    <row r="21" spans="2:8" ht="14.4" customHeight="1">
      <c r="B21" s="173" t="s">
        <v>862</v>
      </c>
      <c r="C21" s="114">
        <v>6261436</v>
      </c>
      <c r="D21" s="114">
        <v>0</v>
      </c>
      <c r="E21" s="114">
        <v>0</v>
      </c>
      <c r="F21" s="114">
        <v>129679</v>
      </c>
      <c r="G21" s="114">
        <v>0</v>
      </c>
      <c r="H21" s="114">
        <f t="shared" ref="H21:H32" si="0">SUM(C21:G21)</f>
        <v>6391115</v>
      </c>
    </row>
    <row r="22" spans="2:8" ht="14.4" customHeight="1">
      <c r="B22" s="173" t="s">
        <v>900</v>
      </c>
      <c r="C22" s="114">
        <v>0</v>
      </c>
      <c r="D22" s="114">
        <v>23395531</v>
      </c>
      <c r="E22" s="114">
        <v>0</v>
      </c>
      <c r="F22" s="114">
        <v>977091</v>
      </c>
      <c r="G22" s="114">
        <v>0</v>
      </c>
      <c r="H22" s="114">
        <f t="shared" si="0"/>
        <v>24372622</v>
      </c>
    </row>
    <row r="23" spans="2:8" ht="14.4" hidden="1" customHeight="1">
      <c r="B23" s="173" t="s">
        <v>863</v>
      </c>
      <c r="C23" s="114"/>
      <c r="D23" s="114"/>
      <c r="E23" s="114"/>
      <c r="F23" s="114"/>
      <c r="G23" s="114">
        <v>0</v>
      </c>
      <c r="H23" s="114">
        <f t="shared" si="0"/>
        <v>0</v>
      </c>
    </row>
    <row r="24" spans="2:8" ht="14.4" customHeight="1">
      <c r="B24" s="173" t="s">
        <v>864</v>
      </c>
      <c r="C24" s="114">
        <v>0</v>
      </c>
      <c r="D24" s="114">
        <v>0</v>
      </c>
      <c r="E24" s="114">
        <v>19092756</v>
      </c>
      <c r="F24" s="114">
        <v>560777</v>
      </c>
      <c r="G24" s="114">
        <v>0</v>
      </c>
      <c r="H24" s="114">
        <f t="shared" si="0"/>
        <v>19653533</v>
      </c>
    </row>
    <row r="25" spans="2:8" ht="14.4" customHeight="1">
      <c r="B25" s="173" t="s">
        <v>866</v>
      </c>
      <c r="C25" s="114">
        <v>0</v>
      </c>
      <c r="D25" s="114">
        <v>0</v>
      </c>
      <c r="E25" s="114">
        <v>0</v>
      </c>
      <c r="F25" s="114">
        <v>445570</v>
      </c>
      <c r="G25" s="114">
        <v>0</v>
      </c>
      <c r="H25" s="114">
        <f t="shared" si="0"/>
        <v>445570</v>
      </c>
    </row>
    <row r="26" spans="2:8" ht="14.4" customHeight="1">
      <c r="B26" s="173" t="s">
        <v>870</v>
      </c>
      <c r="C26" s="114">
        <v>0</v>
      </c>
      <c r="D26" s="114">
        <v>0</v>
      </c>
      <c r="E26" s="114">
        <v>0</v>
      </c>
      <c r="F26" s="114">
        <v>5293345</v>
      </c>
      <c r="G26" s="114">
        <v>0</v>
      </c>
      <c r="H26" s="114">
        <f t="shared" si="0"/>
        <v>5293345</v>
      </c>
    </row>
    <row r="27" spans="2:8" ht="14.4" customHeight="1">
      <c r="B27" s="173" t="s">
        <v>869</v>
      </c>
      <c r="C27" s="114">
        <v>0</v>
      </c>
      <c r="D27" s="114">
        <v>0</v>
      </c>
      <c r="E27" s="114">
        <v>0</v>
      </c>
      <c r="F27" s="114">
        <v>6327921</v>
      </c>
      <c r="G27" s="114">
        <v>0</v>
      </c>
      <c r="H27" s="114">
        <f t="shared" si="0"/>
        <v>6327921</v>
      </c>
    </row>
    <row r="28" spans="2:8" ht="14.4" customHeight="1">
      <c r="B28" s="173" t="s">
        <v>868</v>
      </c>
      <c r="C28" s="114">
        <v>0</v>
      </c>
      <c r="D28" s="114">
        <v>0</v>
      </c>
      <c r="E28" s="114">
        <v>0</v>
      </c>
      <c r="F28" s="114">
        <v>2445144</v>
      </c>
      <c r="G28" s="114">
        <v>0</v>
      </c>
      <c r="H28" s="114">
        <f t="shared" si="0"/>
        <v>2445144</v>
      </c>
    </row>
    <row r="29" spans="2:8" ht="14.4" customHeight="1">
      <c r="B29" s="173" t="s">
        <v>867</v>
      </c>
      <c r="C29" s="114">
        <v>0</v>
      </c>
      <c r="D29" s="114">
        <v>0</v>
      </c>
      <c r="E29" s="114">
        <v>0</v>
      </c>
      <c r="F29" s="114">
        <v>813097</v>
      </c>
      <c r="G29" s="114">
        <v>0</v>
      </c>
      <c r="H29" s="114">
        <f t="shared" si="0"/>
        <v>813097</v>
      </c>
    </row>
    <row r="30" spans="2:8" ht="14.4" customHeight="1">
      <c r="B30" s="173" t="s">
        <v>871</v>
      </c>
      <c r="C30" s="114">
        <v>0</v>
      </c>
      <c r="D30" s="114">
        <v>0</v>
      </c>
      <c r="E30" s="114">
        <v>0</v>
      </c>
      <c r="F30" s="114">
        <v>701095</v>
      </c>
      <c r="G30" s="114">
        <v>0</v>
      </c>
      <c r="H30" s="114">
        <f t="shared" si="0"/>
        <v>701095</v>
      </c>
    </row>
    <row r="31" spans="2:8" ht="14.4" customHeight="1">
      <c r="B31" s="173" t="s">
        <v>469</v>
      </c>
      <c r="C31" s="114">
        <v>3240355</v>
      </c>
      <c r="D31" s="114">
        <v>230252</v>
      </c>
      <c r="E31" s="114">
        <v>234080</v>
      </c>
      <c r="F31" s="114">
        <v>2950527</v>
      </c>
      <c r="G31" s="114">
        <v>0</v>
      </c>
      <c r="H31" s="114">
        <f t="shared" si="0"/>
        <v>6655214</v>
      </c>
    </row>
    <row r="32" spans="2:8" ht="14.4" customHeight="1">
      <c r="B32" s="568" t="s">
        <v>327</v>
      </c>
      <c r="C32" s="65">
        <f>D57</f>
        <v>14050161</v>
      </c>
      <c r="D32" s="65">
        <f t="shared" ref="D32:F32" si="1">E57</f>
        <v>23797928</v>
      </c>
      <c r="E32" s="65">
        <f t="shared" si="1"/>
        <v>19326836</v>
      </c>
      <c r="F32" s="65">
        <f t="shared" si="1"/>
        <v>20644246</v>
      </c>
      <c r="G32" s="65">
        <f t="shared" ref="G32" si="2">SUM(G20:G31)</f>
        <v>0</v>
      </c>
      <c r="H32" s="65">
        <f t="shared" si="0"/>
        <v>77819171</v>
      </c>
    </row>
    <row r="33" spans="2:8" ht="12.75" customHeight="1">
      <c r="B33" s="2"/>
    </row>
    <row r="34" spans="2:8" ht="20.399999999999999">
      <c r="B34" s="82" t="s">
        <v>880</v>
      </c>
      <c r="C34" s="504" t="s">
        <v>837</v>
      </c>
      <c r="D34" s="504" t="s">
        <v>857</v>
      </c>
      <c r="E34" s="504" t="s">
        <v>838</v>
      </c>
      <c r="F34" s="504" t="s">
        <v>839</v>
      </c>
      <c r="G34" s="504" t="s">
        <v>840</v>
      </c>
      <c r="H34" s="504" t="s">
        <v>327</v>
      </c>
    </row>
    <row r="35" spans="2:8" ht="12.75" customHeight="1">
      <c r="B35" s="173" t="s">
        <v>865</v>
      </c>
      <c r="C35" s="114">
        <f>4642298-6677</f>
        <v>4635621</v>
      </c>
      <c r="D35" s="114">
        <v>374979</v>
      </c>
      <c r="E35" s="114">
        <v>0</v>
      </c>
      <c r="F35" s="114">
        <v>0</v>
      </c>
      <c r="G35" s="114">
        <v>0</v>
      </c>
      <c r="H35" s="114">
        <f>SUM(C35:G35)</f>
        <v>5010600</v>
      </c>
    </row>
    <row r="36" spans="2:8" ht="12.75" customHeight="1">
      <c r="B36" s="173" t="s">
        <v>862</v>
      </c>
      <c r="C36" s="114">
        <f>3866033-5068</f>
        <v>3860965</v>
      </c>
      <c r="D36" s="114">
        <v>0</v>
      </c>
      <c r="E36" s="114">
        <v>0</v>
      </c>
      <c r="F36" s="114">
        <v>0</v>
      </c>
      <c r="G36" s="114">
        <v>0</v>
      </c>
      <c r="H36" s="114">
        <f t="shared" ref="H36:H46" si="3">SUM(C36:G36)</f>
        <v>3860965</v>
      </c>
    </row>
    <row r="37" spans="2:8" ht="12.75" customHeight="1">
      <c r="B37" s="173" t="s">
        <v>900</v>
      </c>
      <c r="C37" s="114">
        <v>0</v>
      </c>
      <c r="D37" s="114">
        <f>3243711+14988999</f>
        <v>18232710</v>
      </c>
      <c r="E37" s="114">
        <v>0</v>
      </c>
      <c r="F37" s="114">
        <v>1328399</v>
      </c>
      <c r="G37" s="114">
        <v>0</v>
      </c>
      <c r="H37" s="114">
        <f t="shared" si="3"/>
        <v>19561109</v>
      </c>
    </row>
    <row r="38" spans="2:8" ht="12.75" customHeight="1">
      <c r="B38" s="173" t="s">
        <v>864</v>
      </c>
      <c r="C38" s="114">
        <v>0</v>
      </c>
      <c r="D38" s="114">
        <v>0</v>
      </c>
      <c r="E38" s="114">
        <v>23533252</v>
      </c>
      <c r="F38" s="114">
        <v>815071</v>
      </c>
      <c r="G38" s="114">
        <v>0</v>
      </c>
      <c r="H38" s="114">
        <f t="shared" si="3"/>
        <v>24348323</v>
      </c>
    </row>
    <row r="39" spans="2:8" ht="12.75" customHeight="1">
      <c r="B39" s="173" t="s">
        <v>866</v>
      </c>
      <c r="C39" s="114">
        <v>0</v>
      </c>
      <c r="D39" s="114">
        <v>0</v>
      </c>
      <c r="E39" s="114">
        <v>0</v>
      </c>
      <c r="F39" s="114">
        <v>6161534</v>
      </c>
      <c r="G39" s="114">
        <v>0</v>
      </c>
      <c r="H39" s="114">
        <f t="shared" si="3"/>
        <v>6161534</v>
      </c>
    </row>
    <row r="40" spans="2:8" ht="12.75" customHeight="1">
      <c r="B40" s="173" t="s">
        <v>870</v>
      </c>
      <c r="C40" s="114">
        <v>0</v>
      </c>
      <c r="D40" s="114">
        <v>0</v>
      </c>
      <c r="E40" s="114">
        <v>0</v>
      </c>
      <c r="F40" s="114">
        <v>17910537</v>
      </c>
      <c r="G40" s="114">
        <v>0</v>
      </c>
      <c r="H40" s="114">
        <f t="shared" si="3"/>
        <v>17910537</v>
      </c>
    </row>
    <row r="41" spans="2:8" ht="12.75" customHeight="1">
      <c r="B41" s="173" t="s">
        <v>869</v>
      </c>
      <c r="C41" s="114">
        <v>0</v>
      </c>
      <c r="D41" s="114">
        <v>0</v>
      </c>
      <c r="E41" s="114">
        <v>0</v>
      </c>
      <c r="F41" s="114">
        <v>1540534</v>
      </c>
      <c r="G41" s="114">
        <v>0</v>
      </c>
      <c r="H41" s="114">
        <f t="shared" si="3"/>
        <v>1540534</v>
      </c>
    </row>
    <row r="42" spans="2:8" ht="12.75" customHeight="1">
      <c r="B42" s="173" t="s">
        <v>868</v>
      </c>
      <c r="C42" s="114">
        <v>0</v>
      </c>
      <c r="D42" s="114">
        <v>0</v>
      </c>
      <c r="E42" s="114">
        <v>0</v>
      </c>
      <c r="F42" s="114">
        <v>1442665</v>
      </c>
      <c r="G42" s="114">
        <v>0</v>
      </c>
      <c r="H42" s="114">
        <f t="shared" si="3"/>
        <v>1442665</v>
      </c>
    </row>
    <row r="43" spans="2:8" ht="12.75" customHeight="1">
      <c r="B43" s="173" t="s">
        <v>867</v>
      </c>
      <c r="C43" s="114">
        <v>0</v>
      </c>
      <c r="D43" s="114">
        <v>0</v>
      </c>
      <c r="E43" s="114">
        <v>0</v>
      </c>
      <c r="F43" s="114">
        <v>878096</v>
      </c>
      <c r="G43" s="114">
        <v>0</v>
      </c>
      <c r="H43" s="114">
        <f t="shared" si="3"/>
        <v>878096</v>
      </c>
    </row>
    <row r="44" spans="2:8" ht="12.75" customHeight="1">
      <c r="B44" s="173" t="s">
        <v>871</v>
      </c>
      <c r="C44" s="114">
        <v>0</v>
      </c>
      <c r="D44" s="114">
        <v>0</v>
      </c>
      <c r="E44" s="114">
        <v>0</v>
      </c>
      <c r="F44" s="114">
        <v>341948</v>
      </c>
      <c r="G44" s="114">
        <v>0</v>
      </c>
      <c r="H44" s="114">
        <f t="shared" si="3"/>
        <v>341948</v>
      </c>
    </row>
    <row r="45" spans="2:8" ht="12.75" customHeight="1">
      <c r="B45" s="173" t="s">
        <v>469</v>
      </c>
      <c r="C45" s="114">
        <v>3060452</v>
      </c>
      <c r="D45" s="114">
        <v>1552585</v>
      </c>
      <c r="E45" s="114">
        <v>230512</v>
      </c>
      <c r="F45" s="114">
        <v>3645789</v>
      </c>
      <c r="G45" s="114">
        <v>0</v>
      </c>
      <c r="H45" s="114">
        <f t="shared" si="3"/>
        <v>8489338</v>
      </c>
    </row>
    <row r="46" spans="2:8" ht="12.75" customHeight="1">
      <c r="B46" s="568" t="s">
        <v>327</v>
      </c>
      <c r="C46" s="65">
        <f>SUM(C35:C45)</f>
        <v>11557038</v>
      </c>
      <c r="D46" s="65">
        <f>SUM(D35:D45)</f>
        <v>20160274</v>
      </c>
      <c r="E46" s="65">
        <f>SUM(E35:E45)</f>
        <v>23763764</v>
      </c>
      <c r="F46" s="65">
        <f>SUM(F35:F45)</f>
        <v>34064573</v>
      </c>
      <c r="G46" s="65">
        <f>SUM(G35:G45)</f>
        <v>0</v>
      </c>
      <c r="H46" s="65">
        <f t="shared" si="3"/>
        <v>89545649</v>
      </c>
    </row>
    <row r="47" spans="2:8" ht="12.75" customHeight="1">
      <c r="B47" s="2"/>
    </row>
    <row r="48" spans="2:8" ht="12.75" customHeight="1">
      <c r="B48" s="2"/>
    </row>
    <row r="49" spans="2:20" ht="13.2">
      <c r="B49" s="324" t="s">
        <v>482</v>
      </c>
      <c r="C49"/>
      <c r="D49"/>
      <c r="E49"/>
      <c r="F49"/>
      <c r="G49"/>
      <c r="H49"/>
      <c r="I49"/>
      <c r="J49"/>
      <c r="K49"/>
      <c r="L49"/>
    </row>
    <row r="50" spans="2:20" ht="13.2">
      <c r="B50" s="324"/>
      <c r="C50"/>
      <c r="D50"/>
      <c r="E50"/>
      <c r="F50"/>
      <c r="G50"/>
      <c r="H50"/>
      <c r="I50"/>
      <c r="J50"/>
      <c r="K50"/>
      <c r="L50"/>
    </row>
    <row r="51" spans="2:20" ht="15" customHeight="1">
      <c r="B51" s="49" t="s">
        <v>956</v>
      </c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</row>
    <row r="52" spans="2:20" ht="14.4" customHeight="1">
      <c r="B52" s="49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</row>
    <row r="53" spans="2:20" s="469" customFormat="1" ht="14.4" customHeight="1">
      <c r="B53" s="678" t="s">
        <v>995</v>
      </c>
      <c r="C53" s="678"/>
      <c r="D53" s="679" t="s">
        <v>7</v>
      </c>
      <c r="E53" s="680"/>
      <c r="F53" s="680"/>
      <c r="G53" s="680"/>
      <c r="H53" s="681"/>
      <c r="I53" s="669" t="s">
        <v>474</v>
      </c>
      <c r="J53" s="669" t="s">
        <v>478</v>
      </c>
      <c r="K53" s="669" t="s">
        <v>327</v>
      </c>
      <c r="L53" s="41"/>
    </row>
    <row r="54" spans="2:20" s="469" customFormat="1" ht="27.15" customHeight="1">
      <c r="B54" s="678"/>
      <c r="C54" s="678"/>
      <c r="D54" s="504" t="s">
        <v>837</v>
      </c>
      <c r="E54" s="504" t="s">
        <v>857</v>
      </c>
      <c r="F54" s="504" t="s">
        <v>838</v>
      </c>
      <c r="G54" s="504" t="s">
        <v>839</v>
      </c>
      <c r="H54" s="504" t="s">
        <v>840</v>
      </c>
      <c r="I54" s="670"/>
      <c r="J54" s="670"/>
      <c r="K54" s="670"/>
      <c r="L54" s="41"/>
    </row>
    <row r="55" spans="2:20" ht="14.4" customHeight="1">
      <c r="B55" s="682" t="s">
        <v>242</v>
      </c>
      <c r="C55" s="683"/>
      <c r="D55" s="114">
        <v>14071751</v>
      </c>
      <c r="E55" s="114">
        <v>28287736</v>
      </c>
      <c r="F55" s="114">
        <v>19673152</v>
      </c>
      <c r="G55" s="114">
        <v>21061077</v>
      </c>
      <c r="H55" s="114">
        <v>2573780</v>
      </c>
      <c r="I55" s="194">
        <v>0</v>
      </c>
      <c r="J55" s="194">
        <v>-7848325</v>
      </c>
      <c r="K55" s="194">
        <f t="shared" ref="K55:K60" si="4">SUM(D55:J55)</f>
        <v>77819171</v>
      </c>
      <c r="L55" s="303">
        <f>K55-RZiS!D3</f>
        <v>0</v>
      </c>
      <c r="M55" s="112"/>
      <c r="N55" s="112"/>
      <c r="O55" s="112"/>
      <c r="P55" s="112"/>
      <c r="Q55" s="112"/>
      <c r="R55" s="112"/>
    </row>
    <row r="56" spans="2:20" ht="14.4" customHeight="1">
      <c r="B56" s="570" t="s">
        <v>858</v>
      </c>
      <c r="C56" s="571"/>
      <c r="D56" s="114">
        <v>21590</v>
      </c>
      <c r="E56" s="194">
        <f>-J55-D56-F56-G56-H56</f>
        <v>4489808</v>
      </c>
      <c r="F56" s="194">
        <v>346316</v>
      </c>
      <c r="G56" s="194">
        <f>240000+176831</f>
        <v>416831</v>
      </c>
      <c r="H56" s="194">
        <f>H55</f>
        <v>2573780</v>
      </c>
      <c r="I56" s="194">
        <v>0</v>
      </c>
      <c r="J56" s="194">
        <v>-7848325</v>
      </c>
      <c r="K56" s="194">
        <f t="shared" si="4"/>
        <v>0</v>
      </c>
      <c r="L56" s="303"/>
      <c r="M56" s="112"/>
      <c r="N56" s="112"/>
      <c r="O56" s="112"/>
      <c r="P56" s="112"/>
      <c r="Q56" s="112"/>
      <c r="R56" s="112"/>
    </row>
    <row r="57" spans="2:20" ht="14.4" customHeight="1">
      <c r="B57" s="570" t="s">
        <v>859</v>
      </c>
      <c r="C57" s="571"/>
      <c r="D57" s="114">
        <f>D55-D56</f>
        <v>14050161</v>
      </c>
      <c r="E57" s="114">
        <f t="shared" ref="E57:H57" si="5">E55-E56</f>
        <v>23797928</v>
      </c>
      <c r="F57" s="114">
        <f t="shared" si="5"/>
        <v>19326836</v>
      </c>
      <c r="G57" s="114">
        <f t="shared" si="5"/>
        <v>20644246</v>
      </c>
      <c r="H57" s="114">
        <f t="shared" si="5"/>
        <v>0</v>
      </c>
      <c r="I57" s="194">
        <v>0</v>
      </c>
      <c r="J57" s="194"/>
      <c r="K57" s="194">
        <f t="shared" si="4"/>
        <v>77819171</v>
      </c>
      <c r="L57" s="303"/>
      <c r="M57" s="112"/>
      <c r="N57" s="112"/>
      <c r="O57" s="112"/>
      <c r="P57" s="112"/>
      <c r="Q57" s="112"/>
      <c r="R57" s="112"/>
    </row>
    <row r="58" spans="2:20" ht="14.4" hidden="1" customHeight="1">
      <c r="B58" s="570" t="s">
        <v>860</v>
      </c>
      <c r="C58" s="571"/>
      <c r="D58" s="114">
        <v>32099.180000000004</v>
      </c>
      <c r="E58" s="114">
        <v>6542063.6400000006</v>
      </c>
      <c r="F58" s="114">
        <v>191310.40000000002</v>
      </c>
      <c r="G58" s="114">
        <v>7108615.4000000004</v>
      </c>
      <c r="H58" s="114">
        <v>5209569.6399999997</v>
      </c>
      <c r="I58" s="194">
        <v>0</v>
      </c>
      <c r="J58" s="194">
        <f>-SUM(D58:H58)</f>
        <v>-19083658.260000002</v>
      </c>
      <c r="K58" s="194">
        <f t="shared" si="4"/>
        <v>0</v>
      </c>
      <c r="L58" s="303"/>
      <c r="M58" s="112"/>
      <c r="N58" s="112"/>
      <c r="O58" s="112"/>
      <c r="P58" s="112"/>
      <c r="Q58" s="112"/>
      <c r="R58" s="112"/>
    </row>
    <row r="59" spans="2:20" ht="14.4" hidden="1" customHeight="1">
      <c r="B59" s="570" t="s">
        <v>861</v>
      </c>
      <c r="C59" s="571"/>
      <c r="D59" s="114">
        <f>D58-D56</f>
        <v>10509.180000000004</v>
      </c>
      <c r="E59" s="114">
        <f t="shared" ref="E59:H59" si="6">E58-E56</f>
        <v>2052255.6400000006</v>
      </c>
      <c r="F59" s="114">
        <f t="shared" si="6"/>
        <v>-155005.59999999998</v>
      </c>
      <c r="G59" s="114">
        <f t="shared" si="6"/>
        <v>6691784.4000000004</v>
      </c>
      <c r="H59" s="114">
        <f t="shared" si="6"/>
        <v>2635789.6399999997</v>
      </c>
      <c r="I59" s="194">
        <v>0</v>
      </c>
      <c r="J59" s="194">
        <f>-SUM(D59:H59)</f>
        <v>-11235333.260000002</v>
      </c>
      <c r="K59" s="194">
        <f t="shared" si="4"/>
        <v>0</v>
      </c>
      <c r="L59" s="303"/>
      <c r="M59" s="112"/>
      <c r="N59" s="112"/>
      <c r="O59" s="112"/>
      <c r="P59" s="112"/>
      <c r="Q59" s="112"/>
      <c r="R59" s="112"/>
    </row>
    <row r="60" spans="2:20" ht="14.4" customHeight="1">
      <c r="B60" s="677" t="s">
        <v>841</v>
      </c>
      <c r="C60" s="677"/>
      <c r="D60" s="572">
        <v>-317074</v>
      </c>
      <c r="E60" s="572">
        <v>3776364</v>
      </c>
      <c r="F60" s="572">
        <v>-290033</v>
      </c>
      <c r="G60" s="572">
        <v>-1182961</v>
      </c>
      <c r="H60" s="572">
        <v>-2728050</v>
      </c>
      <c r="I60" s="572">
        <v>0</v>
      </c>
      <c r="J60" s="572">
        <v>-3596680</v>
      </c>
      <c r="K60" s="135">
        <f t="shared" si="4"/>
        <v>-4338434</v>
      </c>
      <c r="L60" s="303">
        <f>K60-RZiS!D21</f>
        <v>0</v>
      </c>
      <c r="M60" s="112"/>
      <c r="N60" s="112"/>
      <c r="O60" s="112"/>
      <c r="P60" s="112"/>
      <c r="Q60" s="112"/>
      <c r="R60" s="112"/>
    </row>
    <row r="61" spans="2:20" ht="14.4" customHeight="1">
      <c r="B61" s="677" t="s">
        <v>842</v>
      </c>
      <c r="C61" s="677"/>
      <c r="D61" s="135">
        <v>591775</v>
      </c>
      <c r="E61" s="65">
        <v>4923725</v>
      </c>
      <c r="F61" s="135">
        <v>-290033</v>
      </c>
      <c r="G61" s="135">
        <v>-597539</v>
      </c>
      <c r="H61" s="135">
        <v>-2676186</v>
      </c>
      <c r="I61" s="135">
        <v>0</v>
      </c>
      <c r="J61" s="564">
        <v>-2482806</v>
      </c>
      <c r="K61" s="572">
        <f t="shared" ref="K61" si="7">SUM(D61:J61)</f>
        <v>-531064</v>
      </c>
      <c r="L61" s="303">
        <f>K61-RZiS!D21-RZiS!D8</f>
        <v>0</v>
      </c>
      <c r="M61" s="112"/>
      <c r="N61" s="112"/>
      <c r="O61" s="112"/>
      <c r="P61" s="112"/>
      <c r="Q61" s="112"/>
      <c r="R61" s="112"/>
    </row>
    <row r="62" spans="2:20" ht="14.4" hidden="1" customHeight="1">
      <c r="B62" s="562" t="s">
        <v>268</v>
      </c>
      <c r="C62" s="563"/>
      <c r="D62" s="194">
        <v>0</v>
      </c>
      <c r="E62" s="114">
        <v>4038.45</v>
      </c>
      <c r="F62" s="194">
        <v>44151.63</v>
      </c>
      <c r="G62" s="194">
        <v>23388.880000000001</v>
      </c>
      <c r="H62" s="194">
        <v>41798.699999999997</v>
      </c>
      <c r="I62" s="194">
        <v>0</v>
      </c>
      <c r="J62" s="194">
        <f t="shared" ref="J62:J66" si="8">-SUM(D62:H62)+K62</f>
        <v>-47976.789999999994</v>
      </c>
      <c r="K62" s="194">
        <v>65400.869999999995</v>
      </c>
      <c r="L62" s="303">
        <f>K62-[6]RZiS!D22</f>
        <v>49864.869999999995</v>
      </c>
      <c r="M62" s="112"/>
      <c r="N62" s="112"/>
      <c r="O62" s="112"/>
      <c r="P62" s="112"/>
      <c r="Q62" s="112"/>
      <c r="R62" s="112"/>
    </row>
    <row r="63" spans="2:20" ht="14.4" hidden="1" customHeight="1">
      <c r="B63" s="675" t="s">
        <v>467</v>
      </c>
      <c r="C63" s="675"/>
      <c r="D63" s="194">
        <v>0</v>
      </c>
      <c r="E63" s="114">
        <v>33586.57</v>
      </c>
      <c r="F63" s="194">
        <v>106019.7</v>
      </c>
      <c r="G63" s="194">
        <v>49208.800000000003</v>
      </c>
      <c r="H63" s="194">
        <v>185087</v>
      </c>
      <c r="I63" s="194">
        <v>0</v>
      </c>
      <c r="J63" s="194">
        <f t="shared" si="8"/>
        <v>-47975.070000000007</v>
      </c>
      <c r="K63" s="194">
        <v>325927</v>
      </c>
      <c r="L63" s="303">
        <f>K63-[6]RZiS!D23</f>
        <v>-178001</v>
      </c>
      <c r="M63" s="112"/>
      <c r="N63" s="112"/>
      <c r="O63" s="112"/>
      <c r="P63" s="112"/>
      <c r="Q63" s="112"/>
      <c r="R63" s="112"/>
    </row>
    <row r="64" spans="2:20" ht="14.4" hidden="1" customHeight="1">
      <c r="B64" s="671" t="s">
        <v>475</v>
      </c>
      <c r="C64" s="671"/>
      <c r="D64" s="135">
        <f>D60+D62-D63</f>
        <v>-317074</v>
      </c>
      <c r="E64" s="135">
        <f t="shared" ref="E64:H64" si="9">E60+E62-E63</f>
        <v>3746815.8800000004</v>
      </c>
      <c r="F64" s="135">
        <f t="shared" si="9"/>
        <v>-351901.07</v>
      </c>
      <c r="G64" s="135">
        <f t="shared" si="9"/>
        <v>-1208780.9200000002</v>
      </c>
      <c r="H64" s="135">
        <f t="shared" si="9"/>
        <v>-2871338.3</v>
      </c>
      <c r="I64" s="135">
        <v>0</v>
      </c>
      <c r="J64" s="564">
        <f t="shared" si="8"/>
        <v>-3596681.7200000007</v>
      </c>
      <c r="K64" s="135">
        <f t="shared" ref="K64" si="10">K60+K62-K63</f>
        <v>-4598960.13</v>
      </c>
      <c r="L64" s="303">
        <f>K64-[6]RZiS!D26</f>
        <v>-4020779.13</v>
      </c>
      <c r="M64" s="112"/>
      <c r="N64" s="112"/>
      <c r="O64" s="112"/>
      <c r="P64" s="112"/>
      <c r="Q64" s="112"/>
      <c r="R64" s="112"/>
    </row>
    <row r="65" spans="2:20" ht="14.4" hidden="1" customHeight="1">
      <c r="B65" s="675" t="s">
        <v>392</v>
      </c>
      <c r="C65" s="675"/>
      <c r="D65" s="194">
        <v>0</v>
      </c>
      <c r="E65" s="114">
        <v>62497.979999999996</v>
      </c>
      <c r="F65" s="169">
        <v>283749</v>
      </c>
      <c r="G65" s="169">
        <v>-135911</v>
      </c>
      <c r="H65" s="194">
        <v>-111227</v>
      </c>
      <c r="I65" s="194">
        <v>0</v>
      </c>
      <c r="J65" s="194">
        <f t="shared" si="8"/>
        <v>1193</v>
      </c>
      <c r="K65" s="194">
        <v>100301.97999999998</v>
      </c>
      <c r="L65" s="303">
        <f>K65-[6]RZiS!D27</f>
        <v>-97408.020000000019</v>
      </c>
      <c r="M65" s="112"/>
      <c r="N65" s="112"/>
      <c r="O65" s="112"/>
      <c r="P65" s="112"/>
      <c r="Q65" s="112"/>
      <c r="R65" s="112"/>
    </row>
    <row r="66" spans="2:20" ht="14.4" hidden="1" customHeight="1">
      <c r="B66" s="672" t="s">
        <v>528</v>
      </c>
      <c r="C66" s="673"/>
      <c r="D66" s="194">
        <v>0</v>
      </c>
      <c r="E66" s="194">
        <v>0</v>
      </c>
      <c r="F66" s="194">
        <v>0</v>
      </c>
      <c r="G66" s="194">
        <v>0</v>
      </c>
      <c r="H66" s="194">
        <v>0</v>
      </c>
      <c r="I66" s="194">
        <v>0</v>
      </c>
      <c r="J66" s="194">
        <f t="shared" si="8"/>
        <v>83328.600000000006</v>
      </c>
      <c r="K66" s="194">
        <v>83328.600000000006</v>
      </c>
      <c r="L66" s="303">
        <f>K66-[6]RZiS!D33</f>
        <v>42451.600000000006</v>
      </c>
      <c r="M66" s="112"/>
      <c r="N66" s="112"/>
      <c r="O66" s="112"/>
      <c r="P66" s="112"/>
      <c r="Q66" s="112"/>
      <c r="R66" s="112"/>
    </row>
    <row r="67" spans="2:20" ht="14.4" hidden="1" customHeight="1" thickBot="1">
      <c r="B67" s="674" t="s">
        <v>476</v>
      </c>
      <c r="C67" s="674"/>
      <c r="D67" s="481">
        <f>D64-D65-D66</f>
        <v>-317074</v>
      </c>
      <c r="E67" s="481">
        <f t="shared" ref="E67:H67" si="11">E64-E65-E66</f>
        <v>3684317.9000000004</v>
      </c>
      <c r="F67" s="481">
        <f t="shared" si="11"/>
        <v>-635650.07000000007</v>
      </c>
      <c r="G67" s="481">
        <f t="shared" si="11"/>
        <v>-1072869.9200000002</v>
      </c>
      <c r="H67" s="481">
        <f t="shared" si="11"/>
        <v>-2760111.3</v>
      </c>
      <c r="I67" s="481">
        <v>0</v>
      </c>
      <c r="J67" s="481">
        <f t="shared" ref="J67:K67" si="12">J64-J65-J66</f>
        <v>-3681203.3200000008</v>
      </c>
      <c r="K67" s="481">
        <f t="shared" si="12"/>
        <v>-4782590.709999999</v>
      </c>
      <c r="L67" s="303">
        <f>K67-[6]RZiS!D34</f>
        <v>-3965822.709999999</v>
      </c>
      <c r="M67" s="112"/>
      <c r="N67" s="112"/>
      <c r="O67" s="112"/>
      <c r="P67" s="112"/>
      <c r="Q67" s="112"/>
      <c r="R67" s="112"/>
    </row>
    <row r="68" spans="2:20" ht="14.4" customHeight="1">
      <c r="M68" s="112"/>
      <c r="N68" s="112"/>
      <c r="O68" s="112"/>
      <c r="P68" s="112"/>
      <c r="Q68" s="112"/>
      <c r="R68" s="112"/>
    </row>
    <row r="69" spans="2:20" ht="15" hidden="1" customHeight="1">
      <c r="B69" s="676" t="s">
        <v>477</v>
      </c>
      <c r="C69" s="676"/>
      <c r="D69" s="502">
        <v>0</v>
      </c>
      <c r="E69" s="500">
        <v>0</v>
      </c>
      <c r="F69" s="500">
        <v>0</v>
      </c>
      <c r="G69" s="502">
        <v>0</v>
      </c>
      <c r="H69" s="501">
        <v>0</v>
      </c>
      <c r="I69" s="501">
        <v>0</v>
      </c>
      <c r="J69" s="194">
        <v>0</v>
      </c>
      <c r="K69" s="112"/>
      <c r="L69" s="112"/>
      <c r="M69" s="112"/>
      <c r="N69" s="112"/>
      <c r="O69" s="112"/>
      <c r="P69" s="112"/>
      <c r="Q69" s="112"/>
      <c r="R69" s="112"/>
    </row>
    <row r="70" spans="2:20" ht="25.8" customHeight="1">
      <c r="B70" s="725" t="s">
        <v>1002</v>
      </c>
      <c r="C70" s="726"/>
      <c r="D70" s="726"/>
      <c r="E70" s="726"/>
      <c r="F70" s="726"/>
      <c r="G70" s="726"/>
      <c r="H70" s="726"/>
      <c r="I70" s="726"/>
      <c r="J70" s="726"/>
      <c r="K70" s="726"/>
      <c r="L70" s="726"/>
      <c r="M70" s="726"/>
    </row>
    <row r="71" spans="2:20" ht="15" customHeight="1">
      <c r="B71" s="49" t="s">
        <v>881</v>
      </c>
      <c r="C71" s="112"/>
      <c r="D71" s="112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</row>
    <row r="72" spans="2:20" ht="15" customHeight="1">
      <c r="B72" s="49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</row>
    <row r="73" spans="2:20" ht="15" customHeight="1">
      <c r="B73" s="678" t="s">
        <v>882</v>
      </c>
      <c r="C73" s="678"/>
      <c r="D73" s="679" t="s">
        <v>7</v>
      </c>
      <c r="E73" s="680"/>
      <c r="F73" s="680"/>
      <c r="G73" s="680"/>
      <c r="H73" s="681"/>
      <c r="I73" s="669" t="s">
        <v>474</v>
      </c>
      <c r="J73" s="669" t="s">
        <v>478</v>
      </c>
      <c r="K73" s="669" t="s">
        <v>327</v>
      </c>
      <c r="L73" s="112"/>
      <c r="M73" s="112"/>
      <c r="N73" s="112"/>
      <c r="O73" s="112"/>
      <c r="P73" s="112"/>
      <c r="Q73" s="112"/>
      <c r="R73" s="112"/>
      <c r="S73" s="112"/>
      <c r="T73" s="112"/>
    </row>
    <row r="74" spans="2:20" ht="20.399999999999999">
      <c r="B74" s="678"/>
      <c r="C74" s="678"/>
      <c r="D74" s="504" t="s">
        <v>837</v>
      </c>
      <c r="E74" s="504" t="s">
        <v>857</v>
      </c>
      <c r="F74" s="504" t="s">
        <v>838</v>
      </c>
      <c r="G74" s="504" t="s">
        <v>839</v>
      </c>
      <c r="H74" s="504" t="s">
        <v>840</v>
      </c>
      <c r="I74" s="670"/>
      <c r="J74" s="670"/>
      <c r="K74" s="670"/>
      <c r="L74" s="112"/>
      <c r="M74" s="112"/>
      <c r="N74" s="112"/>
      <c r="O74" s="112"/>
      <c r="P74" s="112"/>
      <c r="Q74" s="112"/>
      <c r="R74" s="112"/>
      <c r="S74" s="112"/>
      <c r="T74" s="112"/>
    </row>
    <row r="75" spans="2:20" ht="15" customHeight="1">
      <c r="B75" s="682" t="s">
        <v>242</v>
      </c>
      <c r="C75" s="683"/>
      <c r="D75" s="114">
        <v>11568783</v>
      </c>
      <c r="E75" s="194">
        <v>25793230</v>
      </c>
      <c r="F75" s="194">
        <v>24212776</v>
      </c>
      <c r="G75" s="194">
        <v>34473782</v>
      </c>
      <c r="H75" s="194">
        <v>3033020</v>
      </c>
      <c r="I75" s="194">
        <v>0</v>
      </c>
      <c r="J75" s="194">
        <v>-9535942</v>
      </c>
      <c r="K75" s="194">
        <f>SUM(D75:J75)</f>
        <v>89545649</v>
      </c>
      <c r="L75" s="262">
        <f>K75-RZiS!E3</f>
        <v>0</v>
      </c>
      <c r="M75" s="112"/>
      <c r="N75" s="112"/>
      <c r="O75" s="112"/>
      <c r="P75" s="112"/>
      <c r="Q75" s="112"/>
      <c r="R75" s="112"/>
      <c r="S75" s="112"/>
      <c r="T75" s="112"/>
    </row>
    <row r="76" spans="2:20" ht="15" customHeight="1">
      <c r="B76" s="570" t="s">
        <v>858</v>
      </c>
      <c r="C76" s="571"/>
      <c r="D76" s="114">
        <v>11745</v>
      </c>
      <c r="E76" s="194">
        <f>-J75-D76-F76-G76-H76</f>
        <v>5632956</v>
      </c>
      <c r="F76" s="194">
        <v>449012</v>
      </c>
      <c r="G76" s="194">
        <f>7631+161578+240000</f>
        <v>409209</v>
      </c>
      <c r="H76" s="194">
        <v>3033020</v>
      </c>
      <c r="I76" s="194">
        <v>0</v>
      </c>
      <c r="J76" s="194">
        <v>-9535942</v>
      </c>
      <c r="K76" s="194">
        <f>SUM(D76:J76)</f>
        <v>0</v>
      </c>
      <c r="L76" s="262"/>
      <c r="M76" s="112"/>
      <c r="N76" s="112"/>
      <c r="O76" s="112"/>
      <c r="P76" s="112"/>
      <c r="Q76" s="112"/>
      <c r="R76" s="112"/>
      <c r="S76" s="112"/>
      <c r="T76" s="112"/>
    </row>
    <row r="77" spans="2:20" ht="15" customHeight="1">
      <c r="B77" s="570" t="s">
        <v>859</v>
      </c>
      <c r="C77" s="571"/>
      <c r="D77" s="114">
        <f>D75-D76</f>
        <v>11557038</v>
      </c>
      <c r="E77" s="114">
        <f>E75-E76</f>
        <v>20160274</v>
      </c>
      <c r="F77" s="114">
        <f t="shared" ref="F77" si="13">F75-F76</f>
        <v>23763764</v>
      </c>
      <c r="G77" s="114">
        <v>34064573</v>
      </c>
      <c r="H77" s="114">
        <f t="shared" ref="H77" si="14">H75-H76</f>
        <v>0</v>
      </c>
      <c r="I77" s="194">
        <v>0</v>
      </c>
      <c r="J77" s="194"/>
      <c r="K77" s="194">
        <f>K75</f>
        <v>89545649</v>
      </c>
      <c r="L77" s="262"/>
      <c r="M77" s="112"/>
      <c r="N77" s="112"/>
      <c r="O77" s="112"/>
      <c r="P77" s="112"/>
      <c r="Q77" s="112"/>
      <c r="R77" s="112"/>
      <c r="S77" s="112"/>
      <c r="T77" s="112"/>
    </row>
    <row r="78" spans="2:20" ht="15" hidden="1" customHeight="1">
      <c r="B78" s="570" t="s">
        <v>860</v>
      </c>
      <c r="C78" s="571"/>
      <c r="D78" s="114">
        <v>24693.5</v>
      </c>
      <c r="E78" s="114">
        <v>6506236.4399999995</v>
      </c>
      <c r="F78" s="114">
        <v>17294.91</v>
      </c>
      <c r="G78" s="114">
        <v>4662852.33</v>
      </c>
      <c r="H78" s="114">
        <v>4473266.8999999994</v>
      </c>
      <c r="I78" s="194">
        <v>0</v>
      </c>
      <c r="J78" s="194">
        <f>-SUM(D78:H78)</f>
        <v>-15684344.079999998</v>
      </c>
      <c r="K78" s="194">
        <v>0</v>
      </c>
      <c r="L78" s="262"/>
      <c r="M78" s="112"/>
      <c r="N78" s="112"/>
      <c r="O78" s="112"/>
      <c r="P78" s="112"/>
      <c r="Q78" s="112"/>
      <c r="R78" s="112"/>
      <c r="S78" s="112"/>
      <c r="T78" s="112"/>
    </row>
    <row r="79" spans="2:20" ht="15" hidden="1" customHeight="1">
      <c r="B79" s="570" t="s">
        <v>861</v>
      </c>
      <c r="C79" s="571"/>
      <c r="D79" s="114">
        <f>D78-D76</f>
        <v>12948.5</v>
      </c>
      <c r="E79" s="114">
        <f t="shared" ref="E79:H79" si="15">E78-E76</f>
        <v>873280.43999999948</v>
      </c>
      <c r="F79" s="114">
        <f t="shared" si="15"/>
        <v>-431717.09</v>
      </c>
      <c r="G79" s="114">
        <f t="shared" si="15"/>
        <v>4253643.33</v>
      </c>
      <c r="H79" s="114">
        <f t="shared" si="15"/>
        <v>1440246.8999999994</v>
      </c>
      <c r="I79" s="194">
        <v>0</v>
      </c>
      <c r="J79" s="194">
        <f>-SUM(D79:H79)</f>
        <v>-6148402.0799999991</v>
      </c>
      <c r="K79" s="194">
        <v>0</v>
      </c>
      <c r="L79" s="262"/>
      <c r="M79" s="112"/>
      <c r="N79" s="112"/>
      <c r="O79" s="112"/>
      <c r="P79" s="112"/>
      <c r="Q79" s="112"/>
      <c r="R79" s="112"/>
      <c r="S79" s="112"/>
      <c r="T79" s="112"/>
    </row>
    <row r="80" spans="2:20" ht="15" customHeight="1">
      <c r="B80" s="677" t="s">
        <v>841</v>
      </c>
      <c r="C80" s="677"/>
      <c r="D80" s="572">
        <v>-1270991</v>
      </c>
      <c r="E80" s="572">
        <v>3761093</v>
      </c>
      <c r="F80" s="572">
        <v>3490587</v>
      </c>
      <c r="G80" s="572">
        <v>-2712667</v>
      </c>
      <c r="H80" s="572">
        <v>-2867914</v>
      </c>
      <c r="I80" s="572">
        <v>0</v>
      </c>
      <c r="J80" s="572">
        <v>-489897</v>
      </c>
      <c r="K80" s="572">
        <f>SUM(D80:J80)</f>
        <v>-89789</v>
      </c>
      <c r="L80" s="262">
        <f>K80-RZiS!E21</f>
        <v>0</v>
      </c>
      <c r="M80" s="112"/>
      <c r="N80" s="112"/>
      <c r="O80" s="112"/>
      <c r="P80" s="112"/>
      <c r="Q80" s="112"/>
      <c r="R80" s="112"/>
      <c r="S80" s="112"/>
      <c r="T80" s="112"/>
    </row>
    <row r="81" spans="2:20" ht="15" customHeight="1">
      <c r="B81" s="677" t="s">
        <v>842</v>
      </c>
      <c r="C81" s="677"/>
      <c r="D81" s="135">
        <v>-865429</v>
      </c>
      <c r="E81" s="65">
        <v>4835075</v>
      </c>
      <c r="F81" s="135">
        <v>3490587</v>
      </c>
      <c r="G81" s="135">
        <v>-1884339</v>
      </c>
      <c r="H81" s="135">
        <v>-2755154</v>
      </c>
      <c r="I81" s="135">
        <v>0</v>
      </c>
      <c r="J81" s="564">
        <v>458079</v>
      </c>
      <c r="K81" s="572">
        <f t="shared" ref="K81:K88" si="16">SUM(D81:J81)</f>
        <v>3278819</v>
      </c>
      <c r="L81" s="262">
        <f>K81-RZiS!E21-RZiS!E8</f>
        <v>0</v>
      </c>
      <c r="M81" s="112"/>
      <c r="N81" s="112"/>
      <c r="O81" s="112"/>
      <c r="P81" s="112"/>
      <c r="Q81" s="112"/>
      <c r="R81" s="112"/>
      <c r="S81" s="112"/>
      <c r="T81" s="112"/>
    </row>
    <row r="82" spans="2:20" ht="15" hidden="1" customHeight="1">
      <c r="B82" s="562" t="s">
        <v>268</v>
      </c>
      <c r="C82" s="563"/>
      <c r="D82" s="194">
        <v>0</v>
      </c>
      <c r="E82" s="114">
        <v>79276.509999999995</v>
      </c>
      <c r="F82" s="194">
        <v>0.38</v>
      </c>
      <c r="G82" s="194">
        <v>27530.25</v>
      </c>
      <c r="H82" s="194">
        <v>37130.589999999997</v>
      </c>
      <c r="I82" s="194">
        <v>0</v>
      </c>
      <c r="J82" s="194">
        <f t="shared" ref="J82:J87" ca="1" si="17">-SUM(D82:H82)+K82</f>
        <v>-36755.440000000061</v>
      </c>
      <c r="K82" s="480">
        <f t="shared" ca="1" si="16"/>
        <v>639976</v>
      </c>
      <c r="L82" s="262">
        <f ca="1">K82-[6]RZiS!E22</f>
        <v>41781.289999999921</v>
      </c>
      <c r="M82" s="112"/>
      <c r="N82" s="112"/>
      <c r="O82" s="112"/>
      <c r="P82" s="112"/>
      <c r="Q82" s="112"/>
      <c r="R82" s="112"/>
      <c r="S82" s="112"/>
      <c r="T82" s="112"/>
    </row>
    <row r="83" spans="2:20" ht="15" hidden="1" customHeight="1">
      <c r="B83" s="675" t="s">
        <v>467</v>
      </c>
      <c r="C83" s="675"/>
      <c r="D83" s="194">
        <v>0</v>
      </c>
      <c r="E83" s="114">
        <v>30128.45</v>
      </c>
      <c r="F83" s="194">
        <v>66859.86</v>
      </c>
      <c r="G83" s="194">
        <v>13537.3</v>
      </c>
      <c r="H83" s="194">
        <v>93685.4</v>
      </c>
      <c r="I83" s="194">
        <v>0</v>
      </c>
      <c r="J83" s="194">
        <f t="shared" ca="1" si="17"/>
        <v>-36754.610000000015</v>
      </c>
      <c r="K83" s="480">
        <f t="shared" ca="1" si="16"/>
        <v>639976</v>
      </c>
      <c r="L83" s="262">
        <f ca="1">K83-[6]RZiS!E23</f>
        <v>-158470.6</v>
      </c>
      <c r="M83" s="112"/>
      <c r="N83" s="112"/>
      <c r="O83" s="112"/>
      <c r="P83" s="112"/>
      <c r="Q83" s="112"/>
      <c r="R83" s="112"/>
      <c r="S83" s="112"/>
      <c r="T83" s="112"/>
    </row>
    <row r="84" spans="2:20" ht="15" hidden="1" customHeight="1">
      <c r="B84" s="675" t="s">
        <v>356</v>
      </c>
      <c r="C84" s="675"/>
      <c r="D84" s="194">
        <v>0</v>
      </c>
      <c r="E84" s="194">
        <v>0</v>
      </c>
      <c r="F84" s="194">
        <v>0</v>
      </c>
      <c r="G84" s="194">
        <v>0</v>
      </c>
      <c r="H84" s="194">
        <v>0</v>
      </c>
      <c r="I84" s="194">
        <v>0</v>
      </c>
      <c r="J84" s="194">
        <f t="shared" ca="1" si="17"/>
        <v>-24800</v>
      </c>
      <c r="K84" s="480">
        <f t="shared" ca="1" si="16"/>
        <v>639976</v>
      </c>
      <c r="L84" s="262">
        <f ca="1">K84-[6]RZiS!E24</f>
        <v>-24800</v>
      </c>
      <c r="M84" s="112"/>
      <c r="N84" s="112"/>
      <c r="O84" s="112"/>
      <c r="P84" s="112"/>
      <c r="Q84" s="112"/>
      <c r="R84" s="112"/>
      <c r="S84" s="112"/>
      <c r="T84" s="112"/>
    </row>
    <row r="85" spans="2:20" ht="15" hidden="1" customHeight="1">
      <c r="B85" s="671" t="s">
        <v>475</v>
      </c>
      <c r="C85" s="671"/>
      <c r="D85" s="135">
        <f>D80+D82-D83</f>
        <v>-1270991</v>
      </c>
      <c r="E85" s="135">
        <f t="shared" ref="E85:H85" si="18">E80+E82-E83</f>
        <v>3810241.0599999996</v>
      </c>
      <c r="F85" s="135">
        <f t="shared" si="18"/>
        <v>3423727.52</v>
      </c>
      <c r="G85" s="135">
        <f t="shared" si="18"/>
        <v>-2698674.05</v>
      </c>
      <c r="H85" s="135">
        <f t="shared" si="18"/>
        <v>-2924468.81</v>
      </c>
      <c r="I85" s="135">
        <v>0</v>
      </c>
      <c r="J85" s="564">
        <f t="shared" ca="1" si="17"/>
        <v>692276.16999999969</v>
      </c>
      <c r="K85" s="480">
        <f t="shared" ca="1" si="16"/>
        <v>639976</v>
      </c>
      <c r="L85" s="262">
        <f ca="1">K85-[6]RZiS!E26</f>
        <v>175451.8899999999</v>
      </c>
      <c r="M85" s="112"/>
      <c r="N85" s="112"/>
      <c r="O85" s="112"/>
      <c r="P85" s="112"/>
      <c r="Q85" s="112"/>
      <c r="R85" s="112"/>
      <c r="S85" s="112"/>
      <c r="T85" s="112"/>
    </row>
    <row r="86" spans="2:20" ht="15" hidden="1" customHeight="1">
      <c r="B86" s="675" t="s">
        <v>392</v>
      </c>
      <c r="C86" s="675"/>
      <c r="D86" s="194">
        <v>0</v>
      </c>
      <c r="E86" s="114">
        <v>87848.87</v>
      </c>
      <c r="F86" s="169">
        <v>-97654</v>
      </c>
      <c r="G86" s="169">
        <v>45718</v>
      </c>
      <c r="H86" s="194">
        <v>-25438</v>
      </c>
      <c r="I86" s="194">
        <v>0</v>
      </c>
      <c r="J86" s="194">
        <f t="shared" ca="1" si="17"/>
        <v>-58523</v>
      </c>
      <c r="K86" s="480">
        <f t="shared" ca="1" si="16"/>
        <v>639976</v>
      </c>
      <c r="L86" s="262">
        <f ca="1">K86-[6]RZiS!E27</f>
        <v>-148350.13</v>
      </c>
      <c r="M86" s="112"/>
      <c r="N86" s="112"/>
      <c r="O86" s="112"/>
      <c r="P86" s="112"/>
      <c r="Q86" s="112"/>
      <c r="R86" s="112"/>
      <c r="S86" s="112"/>
      <c r="T86" s="112"/>
    </row>
    <row r="87" spans="2:20" ht="15" hidden="1" customHeight="1">
      <c r="B87" s="672" t="s">
        <v>528</v>
      </c>
      <c r="C87" s="673"/>
      <c r="D87" s="194">
        <v>0</v>
      </c>
      <c r="E87" s="194">
        <v>0</v>
      </c>
      <c r="F87" s="194">
        <v>0</v>
      </c>
      <c r="G87" s="194">
        <v>0</v>
      </c>
      <c r="H87" s="194">
        <v>0</v>
      </c>
      <c r="I87" s="194">
        <v>0</v>
      </c>
      <c r="J87" s="194">
        <f t="shared" ca="1" si="17"/>
        <v>30610</v>
      </c>
      <c r="K87" s="480">
        <f t="shared" ca="1" si="16"/>
        <v>639976</v>
      </c>
      <c r="L87" s="262">
        <f ca="1">K87-[6]RZiS!E33</f>
        <v>-52719</v>
      </c>
      <c r="M87" s="112"/>
      <c r="N87" s="112"/>
      <c r="O87" s="112"/>
      <c r="P87" s="112"/>
      <c r="Q87" s="112"/>
      <c r="R87" s="112"/>
      <c r="S87" s="112"/>
      <c r="T87" s="112"/>
    </row>
    <row r="88" spans="2:20" ht="15" hidden="1" customHeight="1" thickBot="1">
      <c r="B88" s="674" t="s">
        <v>476</v>
      </c>
      <c r="C88" s="674"/>
      <c r="D88" s="481">
        <f t="shared" ref="D88:H88" si="19">D85-D86-D87</f>
        <v>-1270991</v>
      </c>
      <c r="E88" s="481">
        <f t="shared" si="19"/>
        <v>3722392.1899999995</v>
      </c>
      <c r="F88" s="481">
        <f t="shared" si="19"/>
        <v>3521381.52</v>
      </c>
      <c r="G88" s="481">
        <f t="shared" si="19"/>
        <v>-2744392.05</v>
      </c>
      <c r="H88" s="481">
        <f t="shared" si="19"/>
        <v>-2899030.81</v>
      </c>
      <c r="I88" s="481">
        <v>0</v>
      </c>
      <c r="J88" s="481">
        <f t="shared" ref="J88" ca="1" si="20">J85-J86-J87</f>
        <v>720189.16999999969</v>
      </c>
      <c r="K88" s="480">
        <f t="shared" ca="1" si="16"/>
        <v>639976</v>
      </c>
      <c r="L88" s="262">
        <f ca="1">K88-[6]RZiS!E34</f>
        <v>376521.0199999999</v>
      </c>
      <c r="M88" s="112"/>
      <c r="N88" s="112"/>
      <c r="O88" s="112"/>
      <c r="P88" s="112"/>
      <c r="Q88" s="112"/>
      <c r="R88" s="112"/>
      <c r="S88" s="112"/>
      <c r="T88" s="112"/>
    </row>
    <row r="89" spans="2:20" ht="15" customHeight="1">
      <c r="B89" s="49"/>
      <c r="C89" s="112"/>
      <c r="D89" s="112"/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</row>
    <row r="90" spans="2:20" ht="27.6" customHeight="1">
      <c r="B90" s="725" t="s">
        <v>1002</v>
      </c>
      <c r="C90" s="726"/>
      <c r="D90" s="726"/>
      <c r="E90" s="726"/>
      <c r="F90" s="726"/>
      <c r="G90" s="726"/>
      <c r="H90" s="726"/>
      <c r="I90" s="726"/>
      <c r="J90" s="726"/>
      <c r="K90" s="726"/>
      <c r="L90" s="726"/>
      <c r="M90" s="726"/>
      <c r="N90" s="112"/>
      <c r="O90" s="112"/>
      <c r="P90" s="112"/>
      <c r="Q90" s="112"/>
      <c r="R90" s="112"/>
      <c r="S90" s="112"/>
      <c r="T90" s="112"/>
    </row>
    <row r="91" spans="2:20" ht="15" hidden="1" customHeight="1">
      <c r="B91" s="676" t="s">
        <v>477</v>
      </c>
      <c r="C91" s="676"/>
      <c r="D91" s="194">
        <v>0</v>
      </c>
      <c r="E91" s="114">
        <v>0</v>
      </c>
      <c r="F91" s="114">
        <v>0</v>
      </c>
      <c r="G91" s="194">
        <v>0</v>
      </c>
      <c r="H91" s="499">
        <v>0</v>
      </c>
      <c r="I91" s="499">
        <v>0</v>
      </c>
      <c r="J91" s="194">
        <v>0</v>
      </c>
      <c r="K91" s="112"/>
      <c r="L91" s="112"/>
      <c r="M91" s="112"/>
      <c r="N91" s="112"/>
      <c r="O91" s="112"/>
      <c r="P91" s="112"/>
      <c r="Q91" s="112"/>
      <c r="R91" s="112"/>
    </row>
    <row r="92" spans="2:20">
      <c r="B92" s="10"/>
      <c r="C92" s="112"/>
      <c r="D92" s="112"/>
      <c r="E92" s="112"/>
      <c r="F92" s="112"/>
      <c r="G92" s="112"/>
      <c r="H92" s="112"/>
      <c r="I92" s="112"/>
      <c r="J92" s="112"/>
      <c r="K92" s="112"/>
      <c r="L92" s="112"/>
      <c r="M92" s="112"/>
    </row>
  </sheetData>
  <mergeCells count="31">
    <mergeCell ref="B85:C85"/>
    <mergeCell ref="B86:C86"/>
    <mergeCell ref="B87:C87"/>
    <mergeCell ref="B88:C88"/>
    <mergeCell ref="B91:C91"/>
    <mergeCell ref="B90:M90"/>
    <mergeCell ref="B84:C84"/>
    <mergeCell ref="B73:C74"/>
    <mergeCell ref="D73:H73"/>
    <mergeCell ref="B75:C75"/>
    <mergeCell ref="B80:C80"/>
    <mergeCell ref="B81:C81"/>
    <mergeCell ref="B83:C83"/>
    <mergeCell ref="K53:K54"/>
    <mergeCell ref="B60:C60"/>
    <mergeCell ref="B61:C61"/>
    <mergeCell ref="J53:J54"/>
    <mergeCell ref="B63:C63"/>
    <mergeCell ref="B53:C54"/>
    <mergeCell ref="I53:I54"/>
    <mergeCell ref="D53:H53"/>
    <mergeCell ref="B55:C55"/>
    <mergeCell ref="J73:J74"/>
    <mergeCell ref="K73:K74"/>
    <mergeCell ref="B64:C64"/>
    <mergeCell ref="B66:C66"/>
    <mergeCell ref="B67:C67"/>
    <mergeCell ref="B65:C65"/>
    <mergeCell ref="I73:I74"/>
    <mergeCell ref="B69:C69"/>
    <mergeCell ref="B70:M70"/>
  </mergeCells>
  <phoneticPr fontId="41" type="noConversion"/>
  <pageMargins left="0.7" right="0.7" top="0.75" bottom="0.75" header="0.3" footer="0.3"/>
  <pageSetup paperSize="9" scale="31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87A0742EB5AE84F8541A83538216CA2" ma:contentTypeVersion="7" ma:contentTypeDescription="Utwórz nowy dokument." ma:contentTypeScope="" ma:versionID="a3d7bdb68db8835c122a6c1fb605f50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4085628a59a80f6f21251454f0c026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629C00-9E27-4D81-A43F-E4058F52BE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33703A-D549-4781-8EEA-D6219AC17B5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EAC376F-1668-4EF6-8AEA-3AA5FDCEF32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35</vt:i4>
      </vt:variant>
      <vt:variant>
        <vt:lpstr>Zakresy nazwane</vt:lpstr>
      </vt:variant>
      <vt:variant>
        <vt:i4>32</vt:i4>
      </vt:variant>
    </vt:vector>
  </HeadingPairs>
  <TitlesOfParts>
    <vt:vector size="67" baseType="lpstr">
      <vt:lpstr>Dane podstawowe</vt:lpstr>
      <vt:lpstr>wybrane dane finansowe</vt:lpstr>
      <vt:lpstr>RZiS</vt:lpstr>
      <vt:lpstr>Skr. spr. z cał. dochodów</vt:lpstr>
      <vt:lpstr>Aktywa</vt:lpstr>
      <vt:lpstr>Pasywa</vt:lpstr>
      <vt:lpstr>ZZwK</vt:lpstr>
      <vt:lpstr>RPP</vt:lpstr>
      <vt:lpstr>NOTA 1,2 - Przychody i segmenty</vt:lpstr>
      <vt:lpstr>NOTA 3 - Koszty rodzajowe</vt:lpstr>
      <vt:lpstr>NOTA 4 - PPO i PKO</vt:lpstr>
      <vt:lpstr>NOTA 5 - PF i KF</vt:lpstr>
      <vt:lpstr>NOTA 6 - Podatek </vt:lpstr>
      <vt:lpstr>NOTA 7 - Zysk na 1 akcję</vt:lpstr>
      <vt:lpstr>NOTA 8 -Rzeczowe aktywa trwałe</vt:lpstr>
      <vt:lpstr>NOTA 9 -Wartości niematerialne</vt:lpstr>
      <vt:lpstr>NOTA 10 - PRAWO DO UŻYTKOWANIA</vt:lpstr>
      <vt:lpstr>NOTA 11 - Wartość firmy</vt:lpstr>
      <vt:lpstr>NOTA 12 -Akt. fin.</vt:lpstr>
      <vt:lpstr>NOTA 13,14 - Należności</vt:lpstr>
      <vt:lpstr>NOTA 17a - RMK</vt:lpstr>
      <vt:lpstr>NOTA 15 - Środki pieniężne</vt:lpstr>
      <vt:lpstr>NOTA  16,17,18 - Kapitały</vt:lpstr>
      <vt:lpstr>NOTA 19 Kredyty i pożyczki</vt:lpstr>
      <vt:lpstr>NOTA 20 Zobowiązania finansowe</vt:lpstr>
      <vt:lpstr>NOTA 21,22 - Zob. hand i pozost</vt:lpstr>
      <vt:lpstr>NOTA 23 - RMP</vt:lpstr>
      <vt:lpstr>NOTA 24,25 - Rezerwy</vt:lpstr>
      <vt:lpstr>NOTA 26 - Zarządzanie ryzykiem</vt:lpstr>
      <vt:lpstr>NOTA 28 - Zarządzanie kapitałem</vt:lpstr>
      <vt:lpstr>NOTA 29 - Podmioty powiązane</vt:lpstr>
      <vt:lpstr>NOTA 30- Wynagrodzenie kadry </vt:lpstr>
      <vt:lpstr>NOTA 31 - Sruktura zatrudnienia</vt:lpstr>
      <vt:lpstr>NOTA 34 - Wynagrodzenie BR</vt:lpstr>
      <vt:lpstr>NOTA 35 - Objasnienia do RPP</vt:lpstr>
      <vt:lpstr>Aktywa!Obszar_wydruku</vt:lpstr>
      <vt:lpstr>'NOTA  16,17,18 - Kapitały'!Obszar_wydruku</vt:lpstr>
      <vt:lpstr>'NOTA 11 - Wartość firmy'!Obszar_wydruku</vt:lpstr>
      <vt:lpstr>'NOTA 12 -Akt. fin.'!Obszar_wydruku</vt:lpstr>
      <vt:lpstr>'NOTA 13,14 - Należności'!Obszar_wydruku</vt:lpstr>
      <vt:lpstr>'NOTA 15 - Środki pieniężne'!Obszar_wydruku</vt:lpstr>
      <vt:lpstr>'NOTA 17a - RMK'!Obszar_wydruku</vt:lpstr>
      <vt:lpstr>'NOTA 19 Kredyty i pożyczki'!Obszar_wydruku</vt:lpstr>
      <vt:lpstr>'NOTA 20 Zobowiązania finansowe'!Obszar_wydruku</vt:lpstr>
      <vt:lpstr>'NOTA 21,22 - Zob. hand i pozost'!Obszar_wydruku</vt:lpstr>
      <vt:lpstr>'NOTA 23 - RMP'!Obszar_wydruku</vt:lpstr>
      <vt:lpstr>'NOTA 24,25 - Rezerwy'!Obszar_wydruku</vt:lpstr>
      <vt:lpstr>'NOTA 26 - Zarządzanie ryzykiem'!Obszar_wydruku</vt:lpstr>
      <vt:lpstr>'NOTA 28 - Zarządzanie kapitałem'!Obszar_wydruku</vt:lpstr>
      <vt:lpstr>'NOTA 29 - Podmioty powiązane'!Obszar_wydruku</vt:lpstr>
      <vt:lpstr>'NOTA 3 - Koszty rodzajowe'!Obszar_wydruku</vt:lpstr>
      <vt:lpstr>'NOTA 30- Wynagrodzenie kadry '!Obszar_wydruku</vt:lpstr>
      <vt:lpstr>'NOTA 31 - Sruktura zatrudnienia'!Obszar_wydruku</vt:lpstr>
      <vt:lpstr>'NOTA 34 - Wynagrodzenie BR'!Obszar_wydruku</vt:lpstr>
      <vt:lpstr>'NOTA 35 - Objasnienia do RPP'!Obszar_wydruku</vt:lpstr>
      <vt:lpstr>'NOTA 4 - PPO i PKO'!Obszar_wydruku</vt:lpstr>
      <vt:lpstr>'NOTA 5 - PF i KF'!Obszar_wydruku</vt:lpstr>
      <vt:lpstr>'NOTA 6 - Podatek '!Obszar_wydruku</vt:lpstr>
      <vt:lpstr>'NOTA 7 - Zysk na 1 akcję'!Obszar_wydruku</vt:lpstr>
      <vt:lpstr>'NOTA 8 -Rzeczowe aktywa trwałe'!Obszar_wydruku</vt:lpstr>
      <vt:lpstr>'NOTA 9 -Wartości niematerialne'!Obszar_wydruku</vt:lpstr>
      <vt:lpstr>Pasywa!Obszar_wydruku</vt:lpstr>
      <vt:lpstr>RPP!Obszar_wydruku</vt:lpstr>
      <vt:lpstr>RZiS!Obszar_wydruku</vt:lpstr>
      <vt:lpstr>'Skr. spr. z cał. dochodów'!Obszar_wydruku</vt:lpstr>
      <vt:lpstr>'wybrane dane finansowe'!Obszar_wydruku</vt:lpstr>
      <vt:lpstr>ZZwK!Obszar_wydruku</vt:lpstr>
    </vt:vector>
  </TitlesOfParts>
  <Company>CONSULT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 Szymańska</dc:creator>
  <cp:lastModifiedBy>Tomasz Skupień</cp:lastModifiedBy>
  <cp:lastPrinted>2019-04-15T11:19:01Z</cp:lastPrinted>
  <dcterms:created xsi:type="dcterms:W3CDTF">2007-11-12T12:49:29Z</dcterms:created>
  <dcterms:modified xsi:type="dcterms:W3CDTF">2025-10-23T10:49:43Z</dcterms:modified>
</cp:coreProperties>
</file>